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koenig\Desktop\Stuff and Nonsense\SUPPORT DOCS\"/>
    </mc:Choice>
  </mc:AlternateContent>
  <bookViews>
    <workbookView xWindow="0" yWindow="0" windowWidth="22665" windowHeight="10875"/>
  </bookViews>
  <sheets>
    <sheet name="Interactive Server Map" sheetId="7" r:id="rId1"/>
    <sheet name="Definitions" sheetId="2" r:id="rId2"/>
    <sheet name="Memory Map" sheetId="3" r:id="rId3"/>
    <sheet name="Master-Client" sheetId="6" r:id="rId4"/>
    <sheet name="Slave-Server" sheetId="5" r:id="rId5"/>
    <sheet name="Server Offsets" sheetId="1" r:id="rId6"/>
    <sheet name="Pass-Through" sheetId="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7" l="1"/>
  <c r="Q18" i="7" s="1"/>
  <c r="M18" i="7"/>
  <c r="G18" i="7"/>
  <c r="H18" i="7" s="1"/>
  <c r="E18" i="7"/>
  <c r="O17" i="7"/>
  <c r="P17" i="7" s="1"/>
  <c r="M17" i="7"/>
  <c r="G17" i="7"/>
  <c r="H17" i="7" s="1"/>
  <c r="E17" i="7"/>
  <c r="O16" i="7"/>
  <c r="Q16" i="7" s="1"/>
  <c r="M16" i="7"/>
  <c r="G16" i="7"/>
  <c r="H16" i="7" s="1"/>
  <c r="E16" i="7"/>
  <c r="O15" i="7"/>
  <c r="Q15" i="7" s="1"/>
  <c r="M15" i="7"/>
  <c r="G15" i="7"/>
  <c r="H15" i="7" s="1"/>
  <c r="E15" i="7"/>
  <c r="O14" i="7"/>
  <c r="Q14" i="7" s="1"/>
  <c r="M14" i="7"/>
  <c r="G14" i="7"/>
  <c r="H14" i="7" s="1"/>
  <c r="E14" i="7"/>
  <c r="Q13" i="7"/>
  <c r="O13" i="7"/>
  <c r="P13" i="7" s="1"/>
  <c r="M13" i="7"/>
  <c r="G13" i="7"/>
  <c r="H13" i="7" s="1"/>
  <c r="E13" i="7"/>
  <c r="O12" i="7"/>
  <c r="P12" i="7" s="1"/>
  <c r="M12" i="7"/>
  <c r="G12" i="7"/>
  <c r="H12" i="7" s="1"/>
  <c r="E12" i="7"/>
  <c r="O11" i="7"/>
  <c r="Q11" i="7" s="1"/>
  <c r="M11" i="7"/>
  <c r="G11" i="7"/>
  <c r="H11" i="7" s="1"/>
  <c r="E11" i="7"/>
  <c r="O10" i="7"/>
  <c r="Q10" i="7" s="1"/>
  <c r="M10" i="7"/>
  <c r="G10" i="7"/>
  <c r="H10" i="7" s="1"/>
  <c r="E10" i="7"/>
  <c r="O9" i="7"/>
  <c r="P9" i="7" s="1"/>
  <c r="M9" i="7"/>
  <c r="G9" i="7"/>
  <c r="H9" i="7" s="1"/>
  <c r="E9" i="7"/>
  <c r="O8" i="7"/>
  <c r="P8" i="7" s="1"/>
  <c r="M8" i="7"/>
  <c r="G8" i="7"/>
  <c r="H8" i="7" s="1"/>
  <c r="E8" i="7"/>
  <c r="O7" i="7"/>
  <c r="Q7" i="7" s="1"/>
  <c r="M7" i="7"/>
  <c r="G7" i="7"/>
  <c r="H7" i="7" s="1"/>
  <c r="E7" i="7"/>
  <c r="O6" i="7"/>
  <c r="Q6" i="7" s="1"/>
  <c r="M6" i="7"/>
  <c r="G6" i="7"/>
  <c r="H6" i="7" s="1"/>
  <c r="E6" i="7"/>
  <c r="O5" i="7"/>
  <c r="P5" i="7" s="1"/>
  <c r="M5" i="7"/>
  <c r="G5" i="7"/>
  <c r="H5" i="7" s="1"/>
  <c r="E5" i="7"/>
  <c r="O4" i="7"/>
  <c r="P4" i="7" s="1"/>
  <c r="M4" i="7"/>
  <c r="G4" i="7"/>
  <c r="H4" i="7" s="1"/>
  <c r="E4" i="7"/>
  <c r="O3" i="7"/>
  <c r="P3" i="7" s="1"/>
  <c r="N3" i="7"/>
  <c r="S3" i="7" s="1"/>
  <c r="M3" i="7"/>
  <c r="G3" i="7"/>
  <c r="H3" i="7" s="1"/>
  <c r="F3" i="7"/>
  <c r="K3" i="7" s="1"/>
  <c r="E3" i="7"/>
  <c r="Q5" i="7" l="1"/>
  <c r="Q9" i="7"/>
  <c r="Q8" i="7"/>
  <c r="Q4" i="7"/>
  <c r="Q12" i="7"/>
  <c r="Q3" i="7"/>
  <c r="P7" i="7"/>
  <c r="P15" i="7"/>
  <c r="P11" i="7"/>
  <c r="P16" i="7"/>
  <c r="R3" i="7"/>
  <c r="Q17" i="7"/>
  <c r="P6" i="7"/>
  <c r="P10" i="7"/>
  <c r="P14" i="7"/>
  <c r="P18" i="7"/>
</calcChain>
</file>

<file path=xl/sharedStrings.xml><?xml version="1.0" encoding="utf-8"?>
<sst xmlns="http://schemas.openxmlformats.org/spreadsheetml/2006/main" count="391" uniqueCount="108">
  <si>
    <t>CLX tag</t>
  </si>
  <si>
    <t>Modbus address</t>
  </si>
  <si>
    <t>WriteData[0]</t>
  </si>
  <si>
    <t xml:space="preserve">Read Register Start </t>
  </si>
  <si>
    <t>WriteData[1]</t>
  </si>
  <si>
    <t xml:space="preserve">Read Register Count </t>
  </si>
  <si>
    <t>WriteData[2]</t>
  </si>
  <si>
    <t>Write Register Start</t>
  </si>
  <si>
    <t>WriteData[3]</t>
  </si>
  <si>
    <t xml:space="preserve">Write Register Count </t>
  </si>
  <si>
    <t>WriteData[4]</t>
  </si>
  <si>
    <t>WriteData[5].0</t>
  </si>
  <si>
    <t>WriteData[5].1</t>
  </si>
  <si>
    <t>WriteData[5].2</t>
  </si>
  <si>
    <t>Output Offset (0xxxx)</t>
  </si>
  <si>
    <t>WriteData[5].3</t>
  </si>
  <si>
    <t>Bit Input Offset (1xxxx)</t>
  </si>
  <si>
    <t>Holding Register Offset (4xxxx)</t>
  </si>
  <si>
    <t>Word Input Offset (3xxxx)</t>
  </si>
  <si>
    <t>…</t>
  </si>
  <si>
    <t>WriteData[599]</t>
  </si>
  <si>
    <t>ReadData[0]</t>
  </si>
  <si>
    <t>ReadData[1]</t>
  </si>
  <si>
    <t>ReadData[2]</t>
  </si>
  <si>
    <t>ReadData[3]</t>
  </si>
  <si>
    <t>ReadData[4]</t>
  </si>
  <si>
    <t>ReadData[5].0</t>
  </si>
  <si>
    <t>00001</t>
  </si>
  <si>
    <t>ReadData[5].1</t>
  </si>
  <si>
    <t>ReadData[5].2</t>
  </si>
  <si>
    <t>ReadData[5].3</t>
  </si>
  <si>
    <t>ReadData[599]</t>
  </si>
  <si>
    <t>Coil</t>
  </si>
  <si>
    <t>Discrete Input</t>
  </si>
  <si>
    <t>Input Register</t>
  </si>
  <si>
    <t>Holding Register</t>
  </si>
  <si>
    <t>0xxxx</t>
  </si>
  <si>
    <t>1xxxx</t>
  </si>
  <si>
    <t>3xxxx</t>
  </si>
  <si>
    <t>4xxxx</t>
  </si>
  <si>
    <t>Read-Write</t>
  </si>
  <si>
    <t>Read-Only</t>
  </si>
  <si>
    <t>00001 to 09999</t>
  </si>
  <si>
    <t>10001 to 19999</t>
  </si>
  <si>
    <t>30001 to 39999</t>
  </si>
  <si>
    <t>40001 to 49999</t>
  </si>
  <si>
    <t>range</t>
  </si>
  <si>
    <t>bits</t>
  </si>
  <si>
    <t>R/W</t>
  </si>
  <si>
    <t>address form</t>
  </si>
  <si>
    <t>Write Single Coil</t>
  </si>
  <si>
    <t>Write Multiple Coils</t>
  </si>
  <si>
    <t>Write Multiple Holding Registers</t>
  </si>
  <si>
    <t>Write Single Holding Register</t>
  </si>
  <si>
    <t>Function Description</t>
  </si>
  <si>
    <t>addresses</t>
  </si>
  <si>
    <t>code</t>
  </si>
  <si>
    <t>Read multiple Coils</t>
  </si>
  <si>
    <t>Read multiple Discrete Inputs</t>
  </si>
  <si>
    <t>Read multiple Holding Registers</t>
  </si>
  <si>
    <t>Read multiple Input Registers</t>
  </si>
  <si>
    <t>internal word address</t>
  </si>
  <si>
    <t>internal bit address</t>
  </si>
  <si>
    <t>internal word  address</t>
  </si>
  <si>
    <t>Modbus Functions</t>
  </si>
  <si>
    <t>description</t>
  </si>
  <si>
    <t>Modbus Data</t>
  </si>
  <si>
    <t>Modbus Command:</t>
  </si>
  <si>
    <t>These settings map controller tag ReadData[] and WriteData[] arrays to module's internal addresses</t>
  </si>
  <si>
    <t>These settings map module's internal addresses to modbus addresses for access by a client</t>
  </si>
  <si>
    <t>--</t>
  </si>
  <si>
    <t>[Start] [8-bit node number] [8-bit function code] [data] … [data] [16-bit CRC] [End]</t>
  </si>
  <si>
    <t>possible Modbus address</t>
  </si>
  <si>
    <t>For Pass-Through:</t>
  </si>
  <si>
    <t>Write Data Start must be 0.</t>
  </si>
  <si>
    <t>Read Data[] is not used.</t>
  </si>
  <si>
    <t>Data sent bypasses module memory and appears in processor in WriteData[].</t>
  </si>
  <si>
    <t>(Server offsets can also be set.)</t>
  </si>
  <si>
    <t>As a slave, a client cannot modify our 1xxxx Discrete Inputs or 3xxxx Input Registers.</t>
  </si>
  <si>
    <t>As a master, we cannot write to 1xxxx Discrete Inputs or 3xxxx Input Registers to a slave.</t>
  </si>
  <si>
    <t>A master/client addresses our internal memory with these Modbus address</t>
  </si>
  <si>
    <t>Client commands can read-from or write-to these slave Modbus addresses</t>
  </si>
  <si>
    <t>016001</t>
  </si>
  <si>
    <t>0xxxxx</t>
  </si>
  <si>
    <t>000001 to 065536</t>
  </si>
  <si>
    <t>1xxxxx</t>
  </si>
  <si>
    <t>100001 to 165536</t>
  </si>
  <si>
    <t>3xxxxx</t>
  </si>
  <si>
    <t>300001 to 365536</t>
  </si>
  <si>
    <t>4xxxxx</t>
  </si>
  <si>
    <t>400001 to 465536</t>
  </si>
  <si>
    <t>Input your values</t>
  </si>
  <si>
    <t>Controller tag</t>
  </si>
  <si>
    <t>ReadData[] Index</t>
  </si>
  <si>
    <t>WriteData[] Index</t>
  </si>
  <si>
    <t xml:space="preserve">Six-place Modbus </t>
  </si>
  <si>
    <t>registers are shown.</t>
  </si>
  <si>
    <t>Your registers may</t>
  </si>
  <si>
    <t>be five-place, like</t>
  </si>
  <si>
    <t>41001 (401001).</t>
  </si>
  <si>
    <t xml:space="preserve">To move 32-bit real data, you COP the real into two consecutive WriteData[] tags. </t>
  </si>
  <si>
    <t>To receive 32-bit real data, you COP two consecutive ReadData[] tags into a real.</t>
  </si>
  <si>
    <t>(I hope I have the lengths right.)</t>
  </si>
  <si>
    <t>00017</t>
  </si>
  <si>
    <t>00002</t>
  </si>
  <si>
    <t>00003</t>
  </si>
  <si>
    <t>00004</t>
  </si>
  <si>
    <t>rev 2, 3/31/2017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</si>
</sst>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quotePrefix="1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3" xfId="0" quotePrefix="1" applyBorder="1" applyAlignment="1">
      <alignment horizontal="right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0" fillId="0" borderId="7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quotePrefix="1" applyBorder="1" applyAlignment="1">
      <alignment horizontal="right"/>
    </xf>
    <xf numFmtId="0" fontId="0" fillId="0" borderId="3" xfId="0" applyFill="1" applyBorder="1"/>
    <xf numFmtId="0" fontId="0" fillId="0" borderId="1" xfId="0" quotePrefix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3" xfId="0" quotePrefix="1" applyFill="1" applyBorder="1" applyAlignment="1">
      <alignment horizontal="right"/>
    </xf>
    <xf numFmtId="0" fontId="0" fillId="0" borderId="13" xfId="0" quotePrefix="1" applyFill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4" borderId="1" xfId="0" quotePrefix="1" applyFill="1" applyBorder="1" applyAlignment="1">
      <alignment horizontal="right"/>
    </xf>
    <xf numFmtId="0" fontId="0" fillId="4" borderId="0" xfId="0" applyFill="1" applyAlignment="1">
      <alignment wrapText="1"/>
    </xf>
    <xf numFmtId="0" fontId="0" fillId="4" borderId="4" xfId="0" applyFill="1" applyBorder="1"/>
    <xf numFmtId="0" fontId="0" fillId="4" borderId="0" xfId="0" applyFill="1" applyBorder="1" applyAlignment="1">
      <alignment horizontal="left"/>
    </xf>
    <xf numFmtId="0" fontId="0" fillId="0" borderId="13" xfId="0" applyBorder="1"/>
    <xf numFmtId="0" fontId="0" fillId="0" borderId="8" xfId="0" applyBorder="1" applyAlignment="1">
      <alignment horizontal="right"/>
    </xf>
    <xf numFmtId="0" fontId="0" fillId="0" borderId="13" xfId="0" applyBorder="1" applyAlignment="1">
      <alignment horizontal="right" vertical="center"/>
    </xf>
    <xf numFmtId="0" fontId="0" fillId="0" borderId="2" xfId="0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5" xfId="0" applyBorder="1"/>
    <xf numFmtId="0" fontId="0" fillId="3" borderId="16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3" borderId="21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5" borderId="4" xfId="0" applyFill="1" applyBorder="1" applyProtection="1">
      <protection locked="0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164" fontId="0" fillId="0" borderId="21" xfId="0" quotePrefix="1" applyNumberFormat="1" applyBorder="1" applyAlignment="1">
      <alignment horizontal="center"/>
    </xf>
    <xf numFmtId="0" fontId="0" fillId="0" borderId="27" xfId="0" quotePrefix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164" fontId="0" fillId="0" borderId="18" xfId="0" quotePrefix="1" applyNumberFormat="1" applyBorder="1" applyAlignment="1">
      <alignment horizontal="center"/>
    </xf>
    <xf numFmtId="164" fontId="0" fillId="0" borderId="27" xfId="0" quotePrefix="1" applyNumberFormat="1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5" borderId="3" xfId="0" applyFill="1" applyBorder="1" applyProtection="1">
      <protection locked="0"/>
    </xf>
    <xf numFmtId="0" fontId="0" fillId="0" borderId="28" xfId="0" applyBorder="1"/>
    <xf numFmtId="0" fontId="0" fillId="3" borderId="29" xfId="0" quotePrefix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64" fontId="0" fillId="0" borderId="30" xfId="0" quotePrefix="1" applyNumberFormat="1" applyBorder="1" applyAlignment="1">
      <alignment horizontal="center"/>
    </xf>
    <xf numFmtId="0" fontId="0" fillId="0" borderId="2" xfId="0" quotePrefix="1" applyFill="1" applyBorder="1" applyAlignment="1">
      <alignment horizontal="center"/>
    </xf>
    <xf numFmtId="0" fontId="0" fillId="0" borderId="31" xfId="0" quotePrefix="1" applyFill="1" applyBorder="1" applyAlignment="1">
      <alignment horizontal="center"/>
    </xf>
    <xf numFmtId="0" fontId="0" fillId="3" borderId="30" xfId="0" quotePrefix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164" fontId="0" fillId="0" borderId="32" xfId="0" quotePrefix="1" applyNumberFormat="1" applyBorder="1" applyAlignment="1">
      <alignment horizontal="center"/>
    </xf>
    <xf numFmtId="164" fontId="0" fillId="0" borderId="2" xfId="0" quotePrefix="1" applyNumberFormat="1" applyBorder="1" applyAlignment="1">
      <alignment horizontal="center"/>
    </xf>
    <xf numFmtId="0" fontId="0" fillId="0" borderId="33" xfId="0" applyBorder="1"/>
    <xf numFmtId="0" fontId="0" fillId="3" borderId="34" xfId="0" quotePrefix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164" fontId="0" fillId="0" borderId="36" xfId="0" quotePrefix="1" applyNumberFormat="1" applyBorder="1" applyAlignment="1">
      <alignment horizontal="center"/>
    </xf>
    <xf numFmtId="0" fontId="0" fillId="0" borderId="37" xfId="0" quotePrefix="1" applyFill="1" applyBorder="1" applyAlignment="1">
      <alignment horizontal="center"/>
    </xf>
    <xf numFmtId="0" fontId="0" fillId="0" borderId="38" xfId="0" quotePrefix="1" applyFill="1" applyBorder="1" applyAlignment="1">
      <alignment horizontal="center"/>
    </xf>
    <xf numFmtId="0" fontId="0" fillId="3" borderId="36" xfId="0" quotePrefix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164" fontId="0" fillId="0" borderId="39" xfId="0" quotePrefix="1" applyNumberFormat="1" applyBorder="1" applyAlignment="1">
      <alignment horizontal="center"/>
    </xf>
    <xf numFmtId="164" fontId="0" fillId="0" borderId="37" xfId="0" quotePrefix="1" applyNumberForma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18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2" borderId="5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95250</xdr:rowOff>
    </xdr:from>
    <xdr:to>
      <xdr:col>2</xdr:col>
      <xdr:colOff>371475</xdr:colOff>
      <xdr:row>1</xdr:row>
      <xdr:rowOff>485775</xdr:rowOff>
    </xdr:to>
    <xdr:sp macro="" textlink="">
      <xdr:nvSpPr>
        <xdr:cNvPr id="2" name="Down Arrow 1"/>
        <xdr:cNvSpPr/>
      </xdr:nvSpPr>
      <xdr:spPr>
        <a:xfrm>
          <a:off x="1581150" y="295275"/>
          <a:ext cx="285750" cy="3905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20</xdr:row>
      <xdr:rowOff>38100</xdr:rowOff>
    </xdr:from>
    <xdr:to>
      <xdr:col>3</xdr:col>
      <xdr:colOff>1143000</xdr:colOff>
      <xdr:row>24</xdr:row>
      <xdr:rowOff>38100</xdr:rowOff>
    </xdr:to>
    <xdr:pic>
      <xdr:nvPicPr>
        <xdr:cNvPr id="2" name="Picture 6" descr="cid:image001.png@01D16E2D.A15BB2A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038600"/>
          <a:ext cx="23336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5</xdr:row>
      <xdr:rowOff>104774</xdr:rowOff>
    </xdr:from>
    <xdr:to>
      <xdr:col>6</xdr:col>
      <xdr:colOff>523875</xdr:colOff>
      <xdr:row>6</xdr:row>
      <xdr:rowOff>123824</xdr:rowOff>
    </xdr:to>
    <xdr:cxnSp macro="">
      <xdr:nvCxnSpPr>
        <xdr:cNvPr id="2" name="Straight Arrow Connector 1"/>
        <xdr:cNvCxnSpPr/>
      </xdr:nvCxnSpPr>
      <xdr:spPr>
        <a:xfrm>
          <a:off x="5324475" y="1438274"/>
          <a:ext cx="390525" cy="209550"/>
        </a:xfrm>
        <a:prstGeom prst="straightConnector1">
          <a:avLst/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19</xdr:row>
      <xdr:rowOff>114299</xdr:rowOff>
    </xdr:from>
    <xdr:to>
      <xdr:col>6</xdr:col>
      <xdr:colOff>495300</xdr:colOff>
      <xdr:row>20</xdr:row>
      <xdr:rowOff>104774</xdr:rowOff>
    </xdr:to>
    <xdr:cxnSp macro="">
      <xdr:nvCxnSpPr>
        <xdr:cNvPr id="3" name="Straight Arrow Connector 2"/>
        <xdr:cNvCxnSpPr/>
      </xdr:nvCxnSpPr>
      <xdr:spPr>
        <a:xfrm flipH="1" flipV="1">
          <a:off x="5324475" y="4495799"/>
          <a:ext cx="361950" cy="180975"/>
        </a:xfrm>
        <a:prstGeom prst="straightConnector1">
          <a:avLst/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10</xdr:row>
      <xdr:rowOff>76199</xdr:rowOff>
    </xdr:from>
    <xdr:to>
      <xdr:col>6</xdr:col>
      <xdr:colOff>523875</xdr:colOff>
      <xdr:row>11</xdr:row>
      <xdr:rowOff>114299</xdr:rowOff>
    </xdr:to>
    <xdr:cxnSp macro="">
      <xdr:nvCxnSpPr>
        <xdr:cNvPr id="4" name="Straight Arrow Connector 3"/>
        <xdr:cNvCxnSpPr/>
      </xdr:nvCxnSpPr>
      <xdr:spPr>
        <a:xfrm flipV="1">
          <a:off x="5334000" y="2362199"/>
          <a:ext cx="381000" cy="228600"/>
        </a:xfrm>
        <a:prstGeom prst="straightConnector1">
          <a:avLst/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17</xdr:row>
      <xdr:rowOff>104775</xdr:rowOff>
    </xdr:from>
    <xdr:to>
      <xdr:col>6</xdr:col>
      <xdr:colOff>514350</xdr:colOff>
      <xdr:row>17</xdr:row>
      <xdr:rowOff>114299</xdr:rowOff>
    </xdr:to>
    <xdr:cxnSp macro="">
      <xdr:nvCxnSpPr>
        <xdr:cNvPr id="5" name="Straight Arrow Connector 4"/>
        <xdr:cNvCxnSpPr/>
      </xdr:nvCxnSpPr>
      <xdr:spPr>
        <a:xfrm flipH="1" flipV="1">
          <a:off x="5314950" y="4105275"/>
          <a:ext cx="390525" cy="9524"/>
        </a:xfrm>
        <a:prstGeom prst="straightConnector1">
          <a:avLst/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8"/>
  <sheetViews>
    <sheetView tabSelected="1" workbookViewId="0">
      <selection activeCell="C11" sqref="C11"/>
    </sheetView>
  </sheetViews>
  <sheetFormatPr defaultRowHeight="15" x14ac:dyDescent="0.25"/>
  <cols>
    <col min="1" max="1" width="3.28515625" customWidth="1"/>
    <col min="2" max="2" width="19.140625" bestFit="1" customWidth="1"/>
    <col min="3" max="3" width="6.7109375" customWidth="1"/>
    <col min="4" max="4" width="3.7109375" customWidth="1"/>
    <col min="5" max="5" width="18.7109375" customWidth="1"/>
    <col min="6" max="7" width="9.7109375" customWidth="1"/>
    <col min="8" max="11" width="7.7109375" customWidth="1"/>
    <col min="12" max="12" width="3.7109375" customWidth="1"/>
    <col min="13" max="13" width="18.7109375" customWidth="1"/>
    <col min="14" max="15" width="9.7109375" customWidth="1"/>
    <col min="16" max="19" width="7.7109375" customWidth="1"/>
  </cols>
  <sheetData>
    <row r="1" spans="2:19" ht="15.75" thickBot="1" x14ac:dyDescent="0.3"/>
    <row r="2" spans="2:19" ht="45.75" thickBot="1" x14ac:dyDescent="0.3">
      <c r="B2" s="48" t="s">
        <v>91</v>
      </c>
      <c r="E2" s="49" t="s">
        <v>92</v>
      </c>
      <c r="F2" s="50" t="s">
        <v>61</v>
      </c>
      <c r="G2" s="51" t="s">
        <v>62</v>
      </c>
      <c r="H2" s="88" t="s">
        <v>80</v>
      </c>
      <c r="I2" s="89"/>
      <c r="J2" s="89"/>
      <c r="K2" s="90"/>
      <c r="M2" s="49" t="s">
        <v>92</v>
      </c>
      <c r="N2" s="52" t="s">
        <v>61</v>
      </c>
      <c r="O2" s="53" t="s">
        <v>62</v>
      </c>
      <c r="P2" s="88" t="s">
        <v>80</v>
      </c>
      <c r="Q2" s="91"/>
      <c r="R2" s="91"/>
      <c r="S2" s="92"/>
    </row>
    <row r="3" spans="2:19" x14ac:dyDescent="0.25">
      <c r="B3" s="8" t="s">
        <v>3</v>
      </c>
      <c r="C3" s="54">
        <v>0</v>
      </c>
      <c r="E3" s="49" t="str">
        <f>"ReadData["&amp;C4&amp;"].0"</f>
        <v>ReadData[0].0</v>
      </c>
      <c r="F3" s="55">
        <f>C3+C4</f>
        <v>0</v>
      </c>
      <c r="G3" s="56">
        <f>(C3+C4)*16</f>
        <v>0</v>
      </c>
      <c r="H3" s="57" t="str">
        <f t="shared" ref="H3:H18" si="0">TEXT(G3+1,"000000")</f>
        <v>000001</v>
      </c>
      <c r="I3" s="58" t="s">
        <v>70</v>
      </c>
      <c r="J3" s="58" t="s">
        <v>70</v>
      </c>
      <c r="K3" s="59" t="str">
        <f>TEXT(F3+1,"400000")</f>
        <v>400001</v>
      </c>
      <c r="M3" s="49" t="str">
        <f>"WriteData["&amp;C8&amp;"].0"</f>
        <v>WriteData[0].0</v>
      </c>
      <c r="N3" s="60">
        <f>C7+C8</f>
        <v>1000</v>
      </c>
      <c r="O3" s="61">
        <f>(C7+C8)*16</f>
        <v>16000</v>
      </c>
      <c r="P3" s="62" t="str">
        <f t="shared" ref="P3:P18" si="1">TEXT(O3+1,"000000")</f>
        <v>016001</v>
      </c>
      <c r="Q3" s="63" t="str">
        <f t="shared" ref="Q3:Q18" si="2">TEXT(O3+1,"100000")</f>
        <v>116001</v>
      </c>
      <c r="R3" s="64" t="str">
        <f>TEXT(N3+1,"300000")</f>
        <v>301001</v>
      </c>
      <c r="S3" s="65" t="str">
        <f>TEXT(N3+1,"400000")</f>
        <v>401001</v>
      </c>
    </row>
    <row r="4" spans="2:19" x14ac:dyDescent="0.25">
      <c r="B4" s="7" t="s">
        <v>93</v>
      </c>
      <c r="C4" s="66">
        <v>0</v>
      </c>
      <c r="E4" s="67" t="str">
        <f>"ReadData["&amp;C4&amp;"].1"</f>
        <v>ReadData[0].1</v>
      </c>
      <c r="F4" s="68" t="s">
        <v>70</v>
      </c>
      <c r="G4" s="69">
        <f>(C3+C4)*16+1</f>
        <v>1</v>
      </c>
      <c r="H4" s="70" t="str">
        <f t="shared" si="0"/>
        <v>000002</v>
      </c>
      <c r="I4" s="71" t="s">
        <v>70</v>
      </c>
      <c r="J4" s="71" t="s">
        <v>70</v>
      </c>
      <c r="K4" s="72" t="s">
        <v>70</v>
      </c>
      <c r="M4" s="67" t="str">
        <f>"WriteData["&amp;C8&amp;"].1"</f>
        <v>WriteData[0].1</v>
      </c>
      <c r="N4" s="73" t="s">
        <v>70</v>
      </c>
      <c r="O4" s="74">
        <f>(C7+C8)*16+1</f>
        <v>16001</v>
      </c>
      <c r="P4" s="75" t="str">
        <f t="shared" si="1"/>
        <v>016002</v>
      </c>
      <c r="Q4" s="76" t="str">
        <f t="shared" si="2"/>
        <v>116002</v>
      </c>
      <c r="R4" s="71" t="s">
        <v>70</v>
      </c>
      <c r="S4" s="72" t="s">
        <v>70</v>
      </c>
    </row>
    <row r="5" spans="2:19" x14ac:dyDescent="0.25">
      <c r="E5" s="67" t="str">
        <f>"ReadData["&amp;C4&amp;"].2"</f>
        <v>ReadData[0].2</v>
      </c>
      <c r="F5" s="68" t="s">
        <v>70</v>
      </c>
      <c r="G5" s="69">
        <f>(C3+C4)*16+2</f>
        <v>2</v>
      </c>
      <c r="H5" s="70" t="str">
        <f t="shared" si="0"/>
        <v>000003</v>
      </c>
      <c r="I5" s="71" t="s">
        <v>70</v>
      </c>
      <c r="J5" s="71" t="s">
        <v>70</v>
      </c>
      <c r="K5" s="72" t="s">
        <v>70</v>
      </c>
      <c r="M5" s="67" t="str">
        <f>"WriteData["&amp;C8&amp;"].2"</f>
        <v>WriteData[0].2</v>
      </c>
      <c r="N5" s="73" t="s">
        <v>70</v>
      </c>
      <c r="O5" s="74">
        <f>(C7+C8)*16+2</f>
        <v>16002</v>
      </c>
      <c r="P5" s="75" t="str">
        <f t="shared" si="1"/>
        <v>016003</v>
      </c>
      <c r="Q5" s="76" t="str">
        <f t="shared" si="2"/>
        <v>116003</v>
      </c>
      <c r="R5" s="71" t="s">
        <v>70</v>
      </c>
      <c r="S5" s="72" t="s">
        <v>70</v>
      </c>
    </row>
    <row r="6" spans="2:19" x14ac:dyDescent="0.25">
      <c r="E6" s="67" t="str">
        <f>"ReadData["&amp;C4&amp;"].3"</f>
        <v>ReadData[0].3</v>
      </c>
      <c r="F6" s="68" t="s">
        <v>70</v>
      </c>
      <c r="G6" s="69">
        <f>(C3+C4)*16+3</f>
        <v>3</v>
      </c>
      <c r="H6" s="70" t="str">
        <f t="shared" si="0"/>
        <v>000004</v>
      </c>
      <c r="I6" s="71" t="s">
        <v>70</v>
      </c>
      <c r="J6" s="71" t="s">
        <v>70</v>
      </c>
      <c r="K6" s="72" t="s">
        <v>70</v>
      </c>
      <c r="M6" s="67" t="str">
        <f>"WriteData["&amp;C8&amp;"].3"</f>
        <v>WriteData[0].3</v>
      </c>
      <c r="N6" s="73" t="s">
        <v>70</v>
      </c>
      <c r="O6" s="74">
        <f>(C7+C8)*16+3</f>
        <v>16003</v>
      </c>
      <c r="P6" s="75" t="str">
        <f t="shared" si="1"/>
        <v>016004</v>
      </c>
      <c r="Q6" s="76" t="str">
        <f t="shared" si="2"/>
        <v>116004</v>
      </c>
      <c r="R6" s="71" t="s">
        <v>70</v>
      </c>
      <c r="S6" s="72" t="s">
        <v>70</v>
      </c>
    </row>
    <row r="7" spans="2:19" x14ac:dyDescent="0.25">
      <c r="B7" s="8" t="s">
        <v>7</v>
      </c>
      <c r="C7" s="54">
        <v>1000</v>
      </c>
      <c r="E7" s="67" t="str">
        <f>"ReadData["&amp;C4&amp;"].4"</f>
        <v>ReadData[0].4</v>
      </c>
      <c r="F7" s="68" t="s">
        <v>70</v>
      </c>
      <c r="G7" s="69">
        <f>(C3+C4)*16+4</f>
        <v>4</v>
      </c>
      <c r="H7" s="70" t="str">
        <f t="shared" si="0"/>
        <v>000005</v>
      </c>
      <c r="I7" s="71" t="s">
        <v>70</v>
      </c>
      <c r="J7" s="71" t="s">
        <v>70</v>
      </c>
      <c r="K7" s="72" t="s">
        <v>70</v>
      </c>
      <c r="M7" s="67" t="str">
        <f>"WriteData["&amp;C8&amp;"].4"</f>
        <v>WriteData[0].4</v>
      </c>
      <c r="N7" s="73" t="s">
        <v>70</v>
      </c>
      <c r="O7" s="74">
        <f>(C7+C8)*16+4</f>
        <v>16004</v>
      </c>
      <c r="P7" s="75" t="str">
        <f t="shared" si="1"/>
        <v>016005</v>
      </c>
      <c r="Q7" s="76" t="str">
        <f t="shared" si="2"/>
        <v>116005</v>
      </c>
      <c r="R7" s="71" t="s">
        <v>70</v>
      </c>
      <c r="S7" s="72" t="s">
        <v>70</v>
      </c>
    </row>
    <row r="8" spans="2:19" x14ac:dyDescent="0.25">
      <c r="B8" s="7" t="s">
        <v>94</v>
      </c>
      <c r="C8" s="66">
        <v>0</v>
      </c>
      <c r="E8" s="67" t="str">
        <f>"ReadData["&amp;C4&amp;"].5"</f>
        <v>ReadData[0].5</v>
      </c>
      <c r="F8" s="68" t="s">
        <v>70</v>
      </c>
      <c r="G8" s="69">
        <f>(C3+C4)*16+5</f>
        <v>5</v>
      </c>
      <c r="H8" s="70" t="str">
        <f t="shared" si="0"/>
        <v>000006</v>
      </c>
      <c r="I8" s="71" t="s">
        <v>70</v>
      </c>
      <c r="J8" s="71" t="s">
        <v>70</v>
      </c>
      <c r="K8" s="72" t="s">
        <v>70</v>
      </c>
      <c r="M8" s="67" t="str">
        <f>"WriteData["&amp;C8&amp;"].5"</f>
        <v>WriteData[0].5</v>
      </c>
      <c r="N8" s="73" t="s">
        <v>70</v>
      </c>
      <c r="O8" s="74">
        <f>(C7+C8)*16+5</f>
        <v>16005</v>
      </c>
      <c r="P8" s="75" t="str">
        <f t="shared" si="1"/>
        <v>016006</v>
      </c>
      <c r="Q8" s="76" t="str">
        <f t="shared" si="2"/>
        <v>116006</v>
      </c>
      <c r="R8" s="71" t="s">
        <v>70</v>
      </c>
      <c r="S8" s="72" t="s">
        <v>70</v>
      </c>
    </row>
    <row r="9" spans="2:19" x14ac:dyDescent="0.25">
      <c r="C9" s="12"/>
      <c r="E9" s="67" t="str">
        <f>"ReadData["&amp;C4&amp;"].6"</f>
        <v>ReadData[0].6</v>
      </c>
      <c r="F9" s="68" t="s">
        <v>70</v>
      </c>
      <c r="G9" s="69">
        <f>(C3+C4)*16+6</f>
        <v>6</v>
      </c>
      <c r="H9" s="70" t="str">
        <f t="shared" si="0"/>
        <v>000007</v>
      </c>
      <c r="I9" s="71" t="s">
        <v>70</v>
      </c>
      <c r="J9" s="71" t="s">
        <v>70</v>
      </c>
      <c r="K9" s="72" t="s">
        <v>70</v>
      </c>
      <c r="M9" s="67" t="str">
        <f>"WriteData["&amp;C8&amp;"].6"</f>
        <v>WriteData[0].6</v>
      </c>
      <c r="N9" s="73" t="s">
        <v>70</v>
      </c>
      <c r="O9" s="74">
        <f>(C7+C8)*16+6</f>
        <v>16006</v>
      </c>
      <c r="P9" s="75" t="str">
        <f t="shared" si="1"/>
        <v>016007</v>
      </c>
      <c r="Q9" s="76" t="str">
        <f t="shared" si="2"/>
        <v>116007</v>
      </c>
      <c r="R9" s="71" t="s">
        <v>70</v>
      </c>
      <c r="S9" s="72" t="s">
        <v>70</v>
      </c>
    </row>
    <row r="10" spans="2:19" x14ac:dyDescent="0.25">
      <c r="C10" s="12"/>
      <c r="E10" s="67" t="str">
        <f>"ReadData["&amp;C4&amp;"].7"</f>
        <v>ReadData[0].7</v>
      </c>
      <c r="F10" s="68" t="s">
        <v>70</v>
      </c>
      <c r="G10" s="69">
        <f>(C3+C4)*16+7</f>
        <v>7</v>
      </c>
      <c r="H10" s="70" t="str">
        <f t="shared" si="0"/>
        <v>000008</v>
      </c>
      <c r="I10" s="71" t="s">
        <v>70</v>
      </c>
      <c r="J10" s="71" t="s">
        <v>70</v>
      </c>
      <c r="K10" s="72" t="s">
        <v>70</v>
      </c>
      <c r="M10" s="67" t="str">
        <f>"WriteData["&amp;C8&amp;"].7"</f>
        <v>WriteData[0].7</v>
      </c>
      <c r="N10" s="73" t="s">
        <v>70</v>
      </c>
      <c r="O10" s="74">
        <f>(C7+C8)*16+7</f>
        <v>16007</v>
      </c>
      <c r="P10" s="75" t="str">
        <f t="shared" si="1"/>
        <v>016008</v>
      </c>
      <c r="Q10" s="76" t="str">
        <f t="shared" si="2"/>
        <v>116008</v>
      </c>
      <c r="R10" s="71" t="s">
        <v>70</v>
      </c>
      <c r="S10" s="72" t="s">
        <v>70</v>
      </c>
    </row>
    <row r="11" spans="2:19" x14ac:dyDescent="0.25">
      <c r="B11" s="37"/>
      <c r="C11" s="12"/>
      <c r="E11" s="67" t="str">
        <f>"ReadData["&amp;C4&amp;"].8"</f>
        <v>ReadData[0].8</v>
      </c>
      <c r="F11" s="68" t="s">
        <v>70</v>
      </c>
      <c r="G11" s="69">
        <f>(C3+C4)*16+8</f>
        <v>8</v>
      </c>
      <c r="H11" s="70" t="str">
        <f t="shared" si="0"/>
        <v>000009</v>
      </c>
      <c r="I11" s="71" t="s">
        <v>70</v>
      </c>
      <c r="J11" s="71" t="s">
        <v>70</v>
      </c>
      <c r="K11" s="72" t="s">
        <v>70</v>
      </c>
      <c r="M11" s="67" t="str">
        <f>"WriteData["&amp;C8&amp;"].8"</f>
        <v>WriteData[0].8</v>
      </c>
      <c r="N11" s="73" t="s">
        <v>70</v>
      </c>
      <c r="O11" s="74">
        <f>(C7+C8)*16+8</f>
        <v>16008</v>
      </c>
      <c r="P11" s="75" t="str">
        <f t="shared" si="1"/>
        <v>016009</v>
      </c>
      <c r="Q11" s="76" t="str">
        <f t="shared" si="2"/>
        <v>116009</v>
      </c>
      <c r="R11" s="71" t="s">
        <v>70</v>
      </c>
      <c r="S11" s="72" t="s">
        <v>70</v>
      </c>
    </row>
    <row r="12" spans="2:19" x14ac:dyDescent="0.25">
      <c r="B12" s="47" t="s">
        <v>95</v>
      </c>
      <c r="C12" s="12"/>
      <c r="E12" s="67" t="str">
        <f>"ReadData["&amp;C4&amp;"].9"</f>
        <v>ReadData[0].9</v>
      </c>
      <c r="F12" s="68" t="s">
        <v>70</v>
      </c>
      <c r="G12" s="69">
        <f>(C3+C4)*16+9</f>
        <v>9</v>
      </c>
      <c r="H12" s="70" t="str">
        <f t="shared" si="0"/>
        <v>000010</v>
      </c>
      <c r="I12" s="71" t="s">
        <v>70</v>
      </c>
      <c r="J12" s="71" t="s">
        <v>70</v>
      </c>
      <c r="K12" s="72" t="s">
        <v>70</v>
      </c>
      <c r="M12" s="67" t="str">
        <f>"WriteData["&amp;C8&amp;"].9"</f>
        <v>WriteData[0].9</v>
      </c>
      <c r="N12" s="73" t="s">
        <v>70</v>
      </c>
      <c r="O12" s="74">
        <f>(C7+C8)*16+9</f>
        <v>16009</v>
      </c>
      <c r="P12" s="75" t="str">
        <f t="shared" si="1"/>
        <v>016010</v>
      </c>
      <c r="Q12" s="76" t="str">
        <f t="shared" si="2"/>
        <v>116010</v>
      </c>
      <c r="R12" s="71" t="s">
        <v>70</v>
      </c>
      <c r="S12" s="72" t="s">
        <v>70</v>
      </c>
    </row>
    <row r="13" spans="2:19" x14ac:dyDescent="0.25">
      <c r="B13" s="17" t="s">
        <v>96</v>
      </c>
      <c r="E13" s="67" t="str">
        <f>"ReadData["&amp;C4&amp;"].10"</f>
        <v>ReadData[0].10</v>
      </c>
      <c r="F13" s="68" t="s">
        <v>70</v>
      </c>
      <c r="G13" s="69">
        <f>(C3+C4)*16+10</f>
        <v>10</v>
      </c>
      <c r="H13" s="70" t="str">
        <f t="shared" si="0"/>
        <v>000011</v>
      </c>
      <c r="I13" s="71" t="s">
        <v>70</v>
      </c>
      <c r="J13" s="71" t="s">
        <v>70</v>
      </c>
      <c r="K13" s="72" t="s">
        <v>70</v>
      </c>
      <c r="M13" s="67" t="str">
        <f>"WriteData["&amp;C8&amp;"].10"</f>
        <v>WriteData[0].10</v>
      </c>
      <c r="N13" s="73" t="s">
        <v>70</v>
      </c>
      <c r="O13" s="74">
        <f>(C7+C8)*16+10</f>
        <v>16010</v>
      </c>
      <c r="P13" s="75" t="str">
        <f t="shared" si="1"/>
        <v>016011</v>
      </c>
      <c r="Q13" s="76" t="str">
        <f t="shared" si="2"/>
        <v>116011</v>
      </c>
      <c r="R13" s="71" t="s">
        <v>70</v>
      </c>
      <c r="S13" s="72" t="s">
        <v>70</v>
      </c>
    </row>
    <row r="14" spans="2:19" x14ac:dyDescent="0.25">
      <c r="B14" s="17" t="s">
        <v>97</v>
      </c>
      <c r="E14" s="67" t="str">
        <f>"ReadData["&amp;C4&amp;"].11"</f>
        <v>ReadData[0].11</v>
      </c>
      <c r="F14" s="68" t="s">
        <v>70</v>
      </c>
      <c r="G14" s="69">
        <f>(C3+C4)*16+11</f>
        <v>11</v>
      </c>
      <c r="H14" s="70" t="str">
        <f t="shared" si="0"/>
        <v>000012</v>
      </c>
      <c r="I14" s="71" t="s">
        <v>70</v>
      </c>
      <c r="J14" s="71" t="s">
        <v>70</v>
      </c>
      <c r="K14" s="72" t="s">
        <v>70</v>
      </c>
      <c r="M14" s="67" t="str">
        <f>"WriteData["&amp;C8&amp;"].11"</f>
        <v>WriteData[0].11</v>
      </c>
      <c r="N14" s="73" t="s">
        <v>70</v>
      </c>
      <c r="O14" s="74">
        <f>(C7+C8)*16+11</f>
        <v>16011</v>
      </c>
      <c r="P14" s="75" t="str">
        <f t="shared" si="1"/>
        <v>016012</v>
      </c>
      <c r="Q14" s="76" t="str">
        <f t="shared" si="2"/>
        <v>116012</v>
      </c>
      <c r="R14" s="71" t="s">
        <v>70</v>
      </c>
      <c r="S14" s="72" t="s">
        <v>70</v>
      </c>
    </row>
    <row r="15" spans="2:19" x14ac:dyDescent="0.25">
      <c r="B15" s="17" t="s">
        <v>98</v>
      </c>
      <c r="E15" s="67" t="str">
        <f>"ReadData["&amp;C4&amp;"].12"</f>
        <v>ReadData[0].12</v>
      </c>
      <c r="F15" s="68" t="s">
        <v>70</v>
      </c>
      <c r="G15" s="69">
        <f>(C3+C4)*16+12</f>
        <v>12</v>
      </c>
      <c r="H15" s="70" t="str">
        <f t="shared" si="0"/>
        <v>000013</v>
      </c>
      <c r="I15" s="71" t="s">
        <v>70</v>
      </c>
      <c r="J15" s="71" t="s">
        <v>70</v>
      </c>
      <c r="K15" s="72" t="s">
        <v>70</v>
      </c>
      <c r="M15" s="67" t="str">
        <f>"WriteData["&amp;C8&amp;"].12"</f>
        <v>WriteData[0].12</v>
      </c>
      <c r="N15" s="73" t="s">
        <v>70</v>
      </c>
      <c r="O15" s="74">
        <f>(C7+C8)*16+12</f>
        <v>16012</v>
      </c>
      <c r="P15" s="75" t="str">
        <f t="shared" si="1"/>
        <v>016013</v>
      </c>
      <c r="Q15" s="76" t="str">
        <f t="shared" si="2"/>
        <v>116013</v>
      </c>
      <c r="R15" s="71" t="s">
        <v>70</v>
      </c>
      <c r="S15" s="72" t="s">
        <v>70</v>
      </c>
    </row>
    <row r="16" spans="2:19" x14ac:dyDescent="0.25">
      <c r="B16" s="18" t="s">
        <v>99</v>
      </c>
      <c r="E16" s="67" t="str">
        <f>"ReadData["&amp;C4&amp;"].13"</f>
        <v>ReadData[0].13</v>
      </c>
      <c r="F16" s="68" t="s">
        <v>70</v>
      </c>
      <c r="G16" s="69">
        <f>(C3+C4)*16+13</f>
        <v>13</v>
      </c>
      <c r="H16" s="70" t="str">
        <f t="shared" si="0"/>
        <v>000014</v>
      </c>
      <c r="I16" s="71" t="s">
        <v>70</v>
      </c>
      <c r="J16" s="71" t="s">
        <v>70</v>
      </c>
      <c r="K16" s="72" t="s">
        <v>70</v>
      </c>
      <c r="M16" s="67" t="str">
        <f>"WriteData["&amp;C8&amp;"].13"</f>
        <v>WriteData[0].13</v>
      </c>
      <c r="N16" s="73" t="s">
        <v>70</v>
      </c>
      <c r="O16" s="74">
        <f>(C7+C8)*16+13</f>
        <v>16013</v>
      </c>
      <c r="P16" s="75" t="str">
        <f t="shared" si="1"/>
        <v>016014</v>
      </c>
      <c r="Q16" s="76" t="str">
        <f t="shared" si="2"/>
        <v>116014</v>
      </c>
      <c r="R16" s="71" t="s">
        <v>70</v>
      </c>
      <c r="S16" s="72" t="s">
        <v>70</v>
      </c>
    </row>
    <row r="17" spans="5:19" x14ac:dyDescent="0.25">
      <c r="E17" s="67" t="str">
        <f>"ReadData["&amp;C4&amp;"].14"</f>
        <v>ReadData[0].14</v>
      </c>
      <c r="F17" s="68" t="s">
        <v>70</v>
      </c>
      <c r="G17" s="69">
        <f>(C3+C4)*16+14</f>
        <v>14</v>
      </c>
      <c r="H17" s="70" t="str">
        <f t="shared" si="0"/>
        <v>000015</v>
      </c>
      <c r="I17" s="71" t="s">
        <v>70</v>
      </c>
      <c r="J17" s="71" t="s">
        <v>70</v>
      </c>
      <c r="K17" s="72" t="s">
        <v>70</v>
      </c>
      <c r="M17" s="67" t="str">
        <f>"WriteData["&amp;C8&amp;"].14"</f>
        <v>WriteData[0].14</v>
      </c>
      <c r="N17" s="73" t="s">
        <v>70</v>
      </c>
      <c r="O17" s="74">
        <f>(C7+C8)*16+14</f>
        <v>16014</v>
      </c>
      <c r="P17" s="75" t="str">
        <f t="shared" si="1"/>
        <v>016015</v>
      </c>
      <c r="Q17" s="76" t="str">
        <f t="shared" si="2"/>
        <v>116015</v>
      </c>
      <c r="R17" s="71" t="s">
        <v>70</v>
      </c>
      <c r="S17" s="72" t="s">
        <v>70</v>
      </c>
    </row>
    <row r="18" spans="5:19" ht="15.75" thickBot="1" x14ac:dyDescent="0.3">
      <c r="E18" s="77" t="str">
        <f>"ReadData["&amp;C4&amp;"].15"</f>
        <v>ReadData[0].15</v>
      </c>
      <c r="F18" s="78" t="s">
        <v>70</v>
      </c>
      <c r="G18" s="79">
        <f>(C3+C4)*16+15</f>
        <v>15</v>
      </c>
      <c r="H18" s="80" t="str">
        <f t="shared" si="0"/>
        <v>000016</v>
      </c>
      <c r="I18" s="81" t="s">
        <v>70</v>
      </c>
      <c r="J18" s="81" t="s">
        <v>70</v>
      </c>
      <c r="K18" s="82" t="s">
        <v>70</v>
      </c>
      <c r="M18" s="77" t="str">
        <f>"WriteData["&amp;C8&amp;"].15"</f>
        <v>WriteData[0].15</v>
      </c>
      <c r="N18" s="83" t="s">
        <v>70</v>
      </c>
      <c r="O18" s="84">
        <f>(C7+C8)*16+15</f>
        <v>16015</v>
      </c>
      <c r="P18" s="85" t="str">
        <f t="shared" si="1"/>
        <v>016016</v>
      </c>
      <c r="Q18" s="86" t="str">
        <f t="shared" si="2"/>
        <v>116016</v>
      </c>
      <c r="R18" s="81" t="s">
        <v>70</v>
      </c>
      <c r="S18" s="82" t="s">
        <v>70</v>
      </c>
    </row>
  </sheetData>
  <sheetProtection sheet="1" objects="1" scenarios="1"/>
  <mergeCells count="2">
    <mergeCell ref="H2:K2"/>
    <mergeCell ref="P2:S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workbookViewId="0">
      <selection activeCell="H24" sqref="H24"/>
    </sheetView>
  </sheetViews>
  <sheetFormatPr defaultRowHeight="15" x14ac:dyDescent="0.25"/>
  <cols>
    <col min="1" max="1" width="3" customWidth="1"/>
    <col min="2" max="2" width="18.42578125" bestFit="1" customWidth="1"/>
    <col min="3" max="3" width="7.85546875" customWidth="1"/>
    <col min="4" max="4" width="17.7109375" customWidth="1"/>
    <col min="5" max="5" width="4.28515625" bestFit="1" customWidth="1"/>
    <col min="6" max="6" width="11.140625" bestFit="1" customWidth="1"/>
    <col min="8" max="8" width="5.28515625" bestFit="1" customWidth="1"/>
    <col min="9" max="9" width="30.5703125" bestFit="1" customWidth="1"/>
    <col min="10" max="10" width="9.85546875" bestFit="1" customWidth="1"/>
  </cols>
  <sheetData>
    <row r="2" spans="2:10" x14ac:dyDescent="0.25">
      <c r="B2" s="93" t="s">
        <v>66</v>
      </c>
      <c r="C2" s="94"/>
      <c r="D2" s="94"/>
      <c r="E2" s="94"/>
      <c r="F2" s="95"/>
      <c r="H2" s="93" t="s">
        <v>64</v>
      </c>
      <c r="I2" s="94"/>
      <c r="J2" s="95"/>
    </row>
    <row r="3" spans="2:10" x14ac:dyDescent="0.25">
      <c r="B3" s="96"/>
      <c r="C3" s="97"/>
      <c r="D3" s="97"/>
      <c r="E3" s="97"/>
      <c r="F3" s="98"/>
      <c r="H3" s="96"/>
      <c r="I3" s="97"/>
      <c r="J3" s="98"/>
    </row>
    <row r="4" spans="2:10" ht="30" x14ac:dyDescent="0.25">
      <c r="B4" s="13" t="s">
        <v>65</v>
      </c>
      <c r="C4" s="14" t="s">
        <v>49</v>
      </c>
      <c r="D4" s="13" t="s">
        <v>46</v>
      </c>
      <c r="E4" s="13" t="s">
        <v>47</v>
      </c>
      <c r="F4" s="13" t="s">
        <v>48</v>
      </c>
      <c r="H4" s="13" t="s">
        <v>56</v>
      </c>
      <c r="I4" s="13" t="s">
        <v>54</v>
      </c>
      <c r="J4" s="13" t="s">
        <v>55</v>
      </c>
    </row>
    <row r="5" spans="2:10" x14ac:dyDescent="0.25">
      <c r="B5" s="99" t="s">
        <v>32</v>
      </c>
      <c r="C5" s="47" t="s">
        <v>36</v>
      </c>
      <c r="D5" s="47" t="s">
        <v>42</v>
      </c>
      <c r="E5" s="99">
        <v>1</v>
      </c>
      <c r="F5" s="99" t="s">
        <v>40</v>
      </c>
      <c r="H5" s="19">
        <v>1</v>
      </c>
      <c r="I5" s="15" t="s">
        <v>57</v>
      </c>
      <c r="J5" s="17" t="s">
        <v>36</v>
      </c>
    </row>
    <row r="6" spans="2:10" x14ac:dyDescent="0.25">
      <c r="B6" s="100"/>
      <c r="C6" s="18" t="s">
        <v>83</v>
      </c>
      <c r="D6" s="18" t="s">
        <v>84</v>
      </c>
      <c r="E6" s="100"/>
      <c r="F6" s="100"/>
      <c r="H6" s="19">
        <v>2</v>
      </c>
      <c r="I6" s="15" t="s">
        <v>58</v>
      </c>
      <c r="J6" s="17" t="s">
        <v>37</v>
      </c>
    </row>
    <row r="7" spans="2:10" x14ac:dyDescent="0.25">
      <c r="B7" s="99" t="s">
        <v>33</v>
      </c>
      <c r="C7" s="47" t="s">
        <v>37</v>
      </c>
      <c r="D7" s="47" t="s">
        <v>43</v>
      </c>
      <c r="E7" s="99">
        <v>1</v>
      </c>
      <c r="F7" s="99" t="s">
        <v>41</v>
      </c>
      <c r="H7" s="19">
        <v>3</v>
      </c>
      <c r="I7" s="15" t="s">
        <v>59</v>
      </c>
      <c r="J7" s="17" t="s">
        <v>39</v>
      </c>
    </row>
    <row r="8" spans="2:10" x14ac:dyDescent="0.25">
      <c r="B8" s="100"/>
      <c r="C8" s="18" t="s">
        <v>85</v>
      </c>
      <c r="D8" s="18" t="s">
        <v>86</v>
      </c>
      <c r="E8" s="100"/>
      <c r="F8" s="100"/>
      <c r="H8" s="19">
        <v>4</v>
      </c>
      <c r="I8" s="15" t="s">
        <v>60</v>
      </c>
      <c r="J8" s="17" t="s">
        <v>38</v>
      </c>
    </row>
    <row r="9" spans="2:10" x14ac:dyDescent="0.25">
      <c r="B9" s="99" t="s">
        <v>34</v>
      </c>
      <c r="C9" s="47" t="s">
        <v>38</v>
      </c>
      <c r="D9" s="47" t="s">
        <v>44</v>
      </c>
      <c r="E9" s="99">
        <v>16</v>
      </c>
      <c r="F9" s="99" t="s">
        <v>41</v>
      </c>
      <c r="H9" s="19">
        <v>5</v>
      </c>
      <c r="I9" s="15" t="s">
        <v>50</v>
      </c>
      <c r="J9" s="17" t="s">
        <v>36</v>
      </c>
    </row>
    <row r="10" spans="2:10" x14ac:dyDescent="0.25">
      <c r="B10" s="100"/>
      <c r="C10" s="18" t="s">
        <v>87</v>
      </c>
      <c r="D10" s="18" t="s">
        <v>88</v>
      </c>
      <c r="E10" s="100"/>
      <c r="F10" s="100"/>
      <c r="H10" s="19">
        <v>6</v>
      </c>
      <c r="I10" s="15" t="s">
        <v>53</v>
      </c>
      <c r="J10" s="17" t="s">
        <v>39</v>
      </c>
    </row>
    <row r="11" spans="2:10" x14ac:dyDescent="0.25">
      <c r="B11" s="99" t="s">
        <v>35</v>
      </c>
      <c r="C11" s="47" t="s">
        <v>39</v>
      </c>
      <c r="D11" s="47" t="s">
        <v>45</v>
      </c>
      <c r="E11" s="99">
        <v>16</v>
      </c>
      <c r="F11" s="99" t="s">
        <v>40</v>
      </c>
      <c r="H11" s="19">
        <v>15</v>
      </c>
      <c r="I11" s="15" t="s">
        <v>51</v>
      </c>
      <c r="J11" s="17" t="s">
        <v>36</v>
      </c>
    </row>
    <row r="12" spans="2:10" x14ac:dyDescent="0.25">
      <c r="B12" s="100"/>
      <c r="C12" s="18" t="s">
        <v>89</v>
      </c>
      <c r="D12" s="18" t="s">
        <v>90</v>
      </c>
      <c r="E12" s="100"/>
      <c r="F12" s="100"/>
      <c r="H12" s="20">
        <v>16</v>
      </c>
      <c r="I12" s="16" t="s">
        <v>52</v>
      </c>
      <c r="J12" s="18" t="s">
        <v>39</v>
      </c>
    </row>
    <row r="15" spans="2:10" x14ac:dyDescent="0.25">
      <c r="B15" t="s">
        <v>67</v>
      </c>
      <c r="C15" t="s">
        <v>71</v>
      </c>
    </row>
    <row r="18" spans="2:2" x14ac:dyDescent="0.25">
      <c r="B18" s="87" t="s">
        <v>100</v>
      </c>
    </row>
    <row r="19" spans="2:2" x14ac:dyDescent="0.25">
      <c r="B19" s="87" t="s">
        <v>101</v>
      </c>
    </row>
    <row r="20" spans="2:2" x14ac:dyDescent="0.25">
      <c r="B20" s="87" t="s">
        <v>102</v>
      </c>
    </row>
    <row r="26" spans="2:2" x14ac:dyDescent="0.25">
      <c r="B26" s="108" t="s">
        <v>107</v>
      </c>
    </row>
  </sheetData>
  <sheetProtection sheet="1" objects="1" scenarios="1"/>
  <mergeCells count="14">
    <mergeCell ref="B11:B12"/>
    <mergeCell ref="E11:E12"/>
    <mergeCell ref="F11:F12"/>
    <mergeCell ref="B7:B8"/>
    <mergeCell ref="E7:E8"/>
    <mergeCell ref="F7:F8"/>
    <mergeCell ref="B9:B10"/>
    <mergeCell ref="E9:E10"/>
    <mergeCell ref="F9:F10"/>
    <mergeCell ref="B2:F3"/>
    <mergeCell ref="H2:J3"/>
    <mergeCell ref="B5:B6"/>
    <mergeCell ref="E5:E6"/>
    <mergeCell ref="F5:F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workbookViewId="0">
      <selection activeCell="F9" sqref="F9"/>
    </sheetView>
  </sheetViews>
  <sheetFormatPr defaultRowHeight="15" x14ac:dyDescent="0.25"/>
  <cols>
    <col min="1" max="1" width="29.7109375" customWidth="1"/>
    <col min="2" max="2" width="6.7109375" customWidth="1"/>
    <col min="3" max="3" width="7.7109375" customWidth="1"/>
    <col min="4" max="4" width="14.5703125" bestFit="1" customWidth="1"/>
    <col min="5" max="5" width="10" customWidth="1"/>
  </cols>
  <sheetData>
    <row r="3" spans="1:6" ht="45" x14ac:dyDescent="0.25">
      <c r="A3" s="101" t="s">
        <v>68</v>
      </c>
      <c r="B3" s="102"/>
      <c r="D3" s="1" t="s">
        <v>0</v>
      </c>
      <c r="E3" s="23" t="s">
        <v>61</v>
      </c>
      <c r="F3" s="23" t="s">
        <v>62</v>
      </c>
    </row>
    <row r="4" spans="1:6" x14ac:dyDescent="0.25">
      <c r="A4" s="8" t="s">
        <v>3</v>
      </c>
      <c r="B4" s="5">
        <v>1000</v>
      </c>
      <c r="D4" s="5" t="s">
        <v>2</v>
      </c>
      <c r="E4" s="6">
        <v>0</v>
      </c>
      <c r="F4" s="3">
        <v>0</v>
      </c>
    </row>
    <row r="5" spans="1:6" x14ac:dyDescent="0.25">
      <c r="A5" s="7" t="s">
        <v>5</v>
      </c>
      <c r="B5" s="4">
        <v>600</v>
      </c>
      <c r="D5" s="3" t="s">
        <v>4</v>
      </c>
      <c r="E5" s="6">
        <v>1</v>
      </c>
      <c r="F5" s="3">
        <v>16</v>
      </c>
    </row>
    <row r="6" spans="1:6" x14ac:dyDescent="0.25">
      <c r="A6" s="8" t="s">
        <v>7</v>
      </c>
      <c r="B6" s="5">
        <v>0</v>
      </c>
      <c r="D6" s="3" t="s">
        <v>6</v>
      </c>
      <c r="E6" s="6">
        <v>2</v>
      </c>
      <c r="F6" s="3">
        <v>32</v>
      </c>
    </row>
    <row r="7" spans="1:6" x14ac:dyDescent="0.25">
      <c r="A7" s="7" t="s">
        <v>9</v>
      </c>
      <c r="B7" s="4">
        <v>600</v>
      </c>
      <c r="D7" s="3" t="s">
        <v>8</v>
      </c>
      <c r="E7" s="6">
        <v>3</v>
      </c>
      <c r="F7" s="3">
        <v>48</v>
      </c>
    </row>
    <row r="8" spans="1:6" x14ac:dyDescent="0.25">
      <c r="D8" s="3" t="s">
        <v>10</v>
      </c>
      <c r="E8" s="6">
        <v>4</v>
      </c>
      <c r="F8" s="3">
        <v>64</v>
      </c>
    </row>
    <row r="9" spans="1:6" x14ac:dyDescent="0.25">
      <c r="D9" s="3" t="s">
        <v>11</v>
      </c>
      <c r="E9" s="6">
        <v>5</v>
      </c>
      <c r="F9" s="3">
        <v>80</v>
      </c>
    </row>
    <row r="10" spans="1:6" x14ac:dyDescent="0.25">
      <c r="D10" s="3" t="s">
        <v>12</v>
      </c>
      <c r="E10" s="6"/>
      <c r="F10" s="3">
        <v>81</v>
      </c>
    </row>
    <row r="11" spans="1:6" x14ac:dyDescent="0.25">
      <c r="D11" s="3" t="s">
        <v>13</v>
      </c>
      <c r="E11" s="6"/>
      <c r="F11" s="3">
        <v>82</v>
      </c>
    </row>
    <row r="12" spans="1:6" x14ac:dyDescent="0.25">
      <c r="D12" s="3" t="s">
        <v>15</v>
      </c>
      <c r="E12" s="6"/>
      <c r="F12" s="3">
        <v>83</v>
      </c>
    </row>
    <row r="13" spans="1:6" x14ac:dyDescent="0.25">
      <c r="D13" s="3" t="s">
        <v>19</v>
      </c>
      <c r="E13" s="6" t="s">
        <v>19</v>
      </c>
      <c r="F13" s="6" t="s">
        <v>19</v>
      </c>
    </row>
    <row r="14" spans="1:6" x14ac:dyDescent="0.25">
      <c r="D14" s="4" t="s">
        <v>20</v>
      </c>
      <c r="E14" s="6">
        <v>599</v>
      </c>
      <c r="F14" s="3">
        <v>9584</v>
      </c>
    </row>
    <row r="15" spans="1:6" ht="45" customHeight="1" x14ac:dyDescent="0.25">
      <c r="E15" s="22" t="s">
        <v>19</v>
      </c>
      <c r="F15" s="22" t="s">
        <v>19</v>
      </c>
    </row>
    <row r="16" spans="1:6" x14ac:dyDescent="0.25">
      <c r="D16" s="5" t="s">
        <v>21</v>
      </c>
      <c r="E16" s="6">
        <v>1000</v>
      </c>
      <c r="F16" s="3">
        <v>16000</v>
      </c>
    </row>
    <row r="17" spans="4:6" x14ac:dyDescent="0.25">
      <c r="D17" s="3" t="s">
        <v>22</v>
      </c>
      <c r="E17" s="6">
        <v>1001</v>
      </c>
      <c r="F17" s="3">
        <v>16016</v>
      </c>
    </row>
    <row r="18" spans="4:6" x14ac:dyDescent="0.25">
      <c r="D18" s="3" t="s">
        <v>23</v>
      </c>
      <c r="E18" s="6">
        <v>1002</v>
      </c>
      <c r="F18" s="3">
        <v>16032</v>
      </c>
    </row>
    <row r="19" spans="4:6" x14ac:dyDescent="0.25">
      <c r="D19" s="3" t="s">
        <v>24</v>
      </c>
      <c r="E19" s="6">
        <v>1003</v>
      </c>
      <c r="F19" s="3">
        <v>16048</v>
      </c>
    </row>
    <row r="20" spans="4:6" x14ac:dyDescent="0.25">
      <c r="D20" s="3" t="s">
        <v>25</v>
      </c>
      <c r="E20" s="6">
        <v>1004</v>
      </c>
      <c r="F20" s="3">
        <v>16064</v>
      </c>
    </row>
    <row r="21" spans="4:6" x14ac:dyDescent="0.25">
      <c r="D21" s="3" t="s">
        <v>26</v>
      </c>
      <c r="E21" s="6">
        <v>1005</v>
      </c>
      <c r="F21" s="3">
        <v>16080</v>
      </c>
    </row>
    <row r="22" spans="4:6" x14ac:dyDescent="0.25">
      <c r="D22" s="3" t="s">
        <v>28</v>
      </c>
      <c r="E22" s="6"/>
      <c r="F22" s="3">
        <v>16081</v>
      </c>
    </row>
    <row r="23" spans="4:6" x14ac:dyDescent="0.25">
      <c r="D23" s="3" t="s">
        <v>29</v>
      </c>
      <c r="E23" s="6"/>
      <c r="F23" s="3">
        <v>16082</v>
      </c>
    </row>
    <row r="24" spans="4:6" x14ac:dyDescent="0.25">
      <c r="D24" s="3" t="s">
        <v>30</v>
      </c>
      <c r="E24" s="6"/>
      <c r="F24" s="3">
        <v>16083</v>
      </c>
    </row>
    <row r="25" spans="4:6" x14ac:dyDescent="0.25">
      <c r="D25" s="3" t="s">
        <v>19</v>
      </c>
      <c r="E25" s="6" t="s">
        <v>19</v>
      </c>
      <c r="F25" s="6" t="s">
        <v>19</v>
      </c>
    </row>
    <row r="26" spans="4:6" x14ac:dyDescent="0.25">
      <c r="D26" s="4" t="s">
        <v>31</v>
      </c>
      <c r="E26" s="6">
        <v>1599</v>
      </c>
      <c r="F26" s="3">
        <v>25584</v>
      </c>
    </row>
    <row r="27" spans="4:6" x14ac:dyDescent="0.25">
      <c r="E27" s="7" t="s">
        <v>19</v>
      </c>
      <c r="F27" s="7" t="s">
        <v>19</v>
      </c>
    </row>
  </sheetData>
  <sheetProtection sheet="1" objects="1" scenarios="1"/>
  <mergeCells count="1">
    <mergeCell ref="A3:B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7"/>
  <sheetViews>
    <sheetView zoomScaleNormal="100" workbookViewId="0"/>
  </sheetViews>
  <sheetFormatPr defaultRowHeight="15" x14ac:dyDescent="0.25"/>
  <cols>
    <col min="1" max="1" width="29.7109375" customWidth="1"/>
    <col min="2" max="2" width="6.7109375" customWidth="1"/>
    <col min="3" max="3" width="7.7109375" customWidth="1"/>
    <col min="4" max="4" width="14.5703125" bestFit="1" customWidth="1"/>
    <col min="5" max="5" width="10" customWidth="1"/>
    <col min="8" max="11" width="6" bestFit="1" customWidth="1"/>
  </cols>
  <sheetData>
    <row r="3" spans="1:11" ht="45" customHeight="1" x14ac:dyDescent="0.25">
      <c r="A3" s="101" t="s">
        <v>68</v>
      </c>
      <c r="B3" s="102"/>
      <c r="D3" s="1" t="s">
        <v>0</v>
      </c>
      <c r="E3" s="23" t="s">
        <v>61</v>
      </c>
      <c r="F3" s="23" t="s">
        <v>62</v>
      </c>
      <c r="G3" s="46"/>
      <c r="H3" s="103" t="s">
        <v>81</v>
      </c>
      <c r="I3" s="104"/>
      <c r="J3" s="104"/>
      <c r="K3" s="105"/>
    </row>
    <row r="4" spans="1:11" x14ac:dyDescent="0.25">
      <c r="A4" s="8" t="s">
        <v>3</v>
      </c>
      <c r="B4" s="5">
        <v>1000</v>
      </c>
      <c r="D4" s="5" t="s">
        <v>2</v>
      </c>
      <c r="E4" s="6">
        <v>0</v>
      </c>
      <c r="F4" s="3">
        <v>0</v>
      </c>
      <c r="G4" s="3"/>
      <c r="H4" s="11" t="s">
        <v>36</v>
      </c>
      <c r="I4" s="39" t="s">
        <v>70</v>
      </c>
      <c r="J4" s="39" t="s">
        <v>70</v>
      </c>
      <c r="K4" s="30" t="s">
        <v>39</v>
      </c>
    </row>
    <row r="5" spans="1:11" x14ac:dyDescent="0.25">
      <c r="A5" s="7" t="s">
        <v>5</v>
      </c>
      <c r="B5" s="4">
        <v>600</v>
      </c>
      <c r="D5" s="3" t="s">
        <v>4</v>
      </c>
      <c r="E5" s="6">
        <v>1</v>
      </c>
      <c r="F5" s="3">
        <v>16</v>
      </c>
      <c r="G5" s="43"/>
      <c r="H5" s="44"/>
    </row>
    <row r="6" spans="1:11" x14ac:dyDescent="0.25">
      <c r="A6" s="8" t="s">
        <v>7</v>
      </c>
      <c r="B6" s="5">
        <v>0</v>
      </c>
      <c r="D6" s="3" t="s">
        <v>6</v>
      </c>
      <c r="E6" s="6">
        <v>2</v>
      </c>
      <c r="F6" s="3">
        <v>32</v>
      </c>
      <c r="G6" s="43"/>
      <c r="H6" s="37"/>
    </row>
    <row r="7" spans="1:11" x14ac:dyDescent="0.25">
      <c r="A7" s="7" t="s">
        <v>9</v>
      </c>
      <c r="B7" s="4">
        <v>600</v>
      </c>
      <c r="D7" s="3" t="s">
        <v>8</v>
      </c>
      <c r="E7" s="6">
        <v>3</v>
      </c>
      <c r="F7" s="3">
        <v>48</v>
      </c>
      <c r="G7" s="43"/>
      <c r="H7" s="37"/>
    </row>
    <row r="8" spans="1:11" x14ac:dyDescent="0.25">
      <c r="D8" s="3" t="s">
        <v>10</v>
      </c>
      <c r="E8" s="6">
        <v>4</v>
      </c>
      <c r="F8" s="3">
        <v>64</v>
      </c>
      <c r="G8" s="43"/>
      <c r="H8" s="2"/>
    </row>
    <row r="9" spans="1:11" x14ac:dyDescent="0.25">
      <c r="D9" s="3" t="s">
        <v>11</v>
      </c>
      <c r="E9" s="6">
        <v>5</v>
      </c>
      <c r="F9" s="3">
        <v>80</v>
      </c>
      <c r="G9" s="43"/>
      <c r="H9" s="36"/>
      <c r="I9" s="35"/>
      <c r="J9" s="35"/>
      <c r="K9" s="38"/>
    </row>
    <row r="10" spans="1:11" x14ac:dyDescent="0.25">
      <c r="D10" s="3" t="s">
        <v>12</v>
      </c>
      <c r="E10" s="6"/>
      <c r="F10" s="3">
        <v>81</v>
      </c>
      <c r="G10" s="43"/>
      <c r="H10" s="37"/>
    </row>
    <row r="11" spans="1:11" x14ac:dyDescent="0.25">
      <c r="D11" s="3" t="s">
        <v>13</v>
      </c>
      <c r="E11" s="6"/>
      <c r="F11" s="3">
        <v>82</v>
      </c>
      <c r="G11" s="43"/>
      <c r="H11" s="37"/>
    </row>
    <row r="12" spans="1:11" x14ac:dyDescent="0.25">
      <c r="D12" s="3" t="s">
        <v>15</v>
      </c>
      <c r="E12" s="6"/>
      <c r="F12" s="3">
        <v>83</v>
      </c>
      <c r="G12" s="43"/>
      <c r="H12" s="37"/>
    </row>
    <row r="13" spans="1:11" x14ac:dyDescent="0.25">
      <c r="D13" s="3" t="s">
        <v>19</v>
      </c>
      <c r="E13" s="6" t="s">
        <v>19</v>
      </c>
      <c r="F13" s="6" t="s">
        <v>19</v>
      </c>
      <c r="G13" s="28"/>
      <c r="H13" s="2"/>
    </row>
    <row r="14" spans="1:11" x14ac:dyDescent="0.25">
      <c r="D14" s="4" t="s">
        <v>20</v>
      </c>
      <c r="E14" s="6">
        <v>599</v>
      </c>
      <c r="F14" s="3">
        <v>9584</v>
      </c>
      <c r="G14" s="43"/>
      <c r="H14" s="2"/>
    </row>
    <row r="15" spans="1:11" ht="45" customHeight="1" x14ac:dyDescent="0.25">
      <c r="A15" s="40" t="s">
        <v>79</v>
      </c>
      <c r="E15" s="22" t="s">
        <v>19</v>
      </c>
      <c r="F15" s="22" t="s">
        <v>19</v>
      </c>
      <c r="G15" s="45"/>
      <c r="H15" s="2"/>
    </row>
    <row r="16" spans="1:11" x14ac:dyDescent="0.25">
      <c r="D16" s="5" t="s">
        <v>21</v>
      </c>
      <c r="E16" s="6">
        <v>1000</v>
      </c>
      <c r="F16" s="3">
        <v>16000</v>
      </c>
      <c r="G16" s="3"/>
      <c r="H16" s="31" t="s">
        <v>36</v>
      </c>
      <c r="I16" s="26" t="s">
        <v>37</v>
      </c>
      <c r="J16" s="26" t="s">
        <v>38</v>
      </c>
      <c r="K16" s="25" t="s">
        <v>39</v>
      </c>
    </row>
    <row r="17" spans="4:11" x14ac:dyDescent="0.25">
      <c r="D17" s="3" t="s">
        <v>22</v>
      </c>
      <c r="E17" s="6">
        <v>1001</v>
      </c>
      <c r="F17" s="3">
        <v>16016</v>
      </c>
      <c r="G17" s="43"/>
      <c r="H17" s="44"/>
    </row>
    <row r="18" spans="4:11" x14ac:dyDescent="0.25">
      <c r="D18" s="3" t="s">
        <v>23</v>
      </c>
      <c r="E18" s="6">
        <v>1002</v>
      </c>
      <c r="F18" s="3">
        <v>16032</v>
      </c>
      <c r="G18" s="43"/>
      <c r="H18" s="37"/>
    </row>
    <row r="19" spans="4:11" x14ac:dyDescent="0.25">
      <c r="D19" s="3" t="s">
        <v>24</v>
      </c>
      <c r="E19" s="6">
        <v>1003</v>
      </c>
      <c r="F19" s="3">
        <v>16048</v>
      </c>
      <c r="G19" s="43"/>
      <c r="H19" s="37"/>
    </row>
    <row r="20" spans="4:11" x14ac:dyDescent="0.25">
      <c r="D20" s="3" t="s">
        <v>25</v>
      </c>
      <c r="E20" s="6">
        <v>1004</v>
      </c>
      <c r="F20" s="3">
        <v>16064</v>
      </c>
      <c r="G20" s="43"/>
      <c r="H20" s="2"/>
    </row>
    <row r="21" spans="4:11" x14ac:dyDescent="0.25">
      <c r="D21" s="3" t="s">
        <v>26</v>
      </c>
      <c r="E21" s="6">
        <v>1005</v>
      </c>
      <c r="F21" s="3">
        <v>16080</v>
      </c>
      <c r="G21" s="43"/>
      <c r="H21" s="36"/>
      <c r="I21" s="12"/>
      <c r="J21" s="38"/>
      <c r="K21" s="37"/>
    </row>
    <row r="22" spans="4:11" x14ac:dyDescent="0.25">
      <c r="D22" s="3" t="s">
        <v>28</v>
      </c>
      <c r="E22" s="6"/>
      <c r="F22" s="3">
        <v>16081</v>
      </c>
      <c r="G22" s="43"/>
      <c r="H22" s="36"/>
    </row>
    <row r="23" spans="4:11" x14ac:dyDescent="0.25">
      <c r="D23" s="3" t="s">
        <v>29</v>
      </c>
      <c r="E23" s="6"/>
      <c r="F23" s="3">
        <v>16082</v>
      </c>
      <c r="G23" s="43"/>
      <c r="H23" s="36"/>
    </row>
    <row r="24" spans="4:11" x14ac:dyDescent="0.25">
      <c r="D24" s="3" t="s">
        <v>30</v>
      </c>
      <c r="E24" s="6"/>
      <c r="F24" s="3">
        <v>16083</v>
      </c>
      <c r="G24" s="43"/>
      <c r="H24" s="36"/>
    </row>
    <row r="25" spans="4:11" x14ac:dyDescent="0.25">
      <c r="D25" s="3" t="s">
        <v>19</v>
      </c>
      <c r="E25" s="6" t="s">
        <v>19</v>
      </c>
      <c r="F25" s="6" t="s">
        <v>19</v>
      </c>
      <c r="G25" s="37"/>
      <c r="H25" s="2"/>
    </row>
    <row r="26" spans="4:11" x14ac:dyDescent="0.25">
      <c r="D26" s="4" t="s">
        <v>31</v>
      </c>
      <c r="E26" s="6">
        <v>1599</v>
      </c>
      <c r="F26" s="3">
        <v>25584</v>
      </c>
      <c r="G26" s="12"/>
      <c r="H26" s="2"/>
    </row>
    <row r="27" spans="4:11" x14ac:dyDescent="0.25">
      <c r="E27" s="7" t="s">
        <v>19</v>
      </c>
      <c r="F27" s="7" t="s">
        <v>19</v>
      </c>
      <c r="G27" s="37"/>
    </row>
  </sheetData>
  <sheetProtection sheet="1" objects="1" scenarios="1"/>
  <mergeCells count="2">
    <mergeCell ref="A3:B3"/>
    <mergeCell ref="H3:K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workbookViewId="0">
      <selection activeCell="G5" sqref="G5"/>
    </sheetView>
  </sheetViews>
  <sheetFormatPr defaultRowHeight="15" x14ac:dyDescent="0.25"/>
  <cols>
    <col min="1" max="1" width="29.7109375" customWidth="1"/>
    <col min="2" max="2" width="6.7109375" customWidth="1"/>
    <col min="3" max="3" width="7.7109375" customWidth="1"/>
    <col min="4" max="4" width="14.5703125" bestFit="1" customWidth="1"/>
    <col min="5" max="5" width="10" customWidth="1"/>
    <col min="7" max="10" width="6" bestFit="1" customWidth="1"/>
  </cols>
  <sheetData>
    <row r="3" spans="1:10" ht="45" customHeight="1" x14ac:dyDescent="0.25">
      <c r="A3" s="101" t="s">
        <v>68</v>
      </c>
      <c r="B3" s="102"/>
      <c r="D3" s="1" t="s">
        <v>0</v>
      </c>
      <c r="E3" s="23" t="s">
        <v>61</v>
      </c>
      <c r="F3" s="23" t="s">
        <v>62</v>
      </c>
      <c r="G3" s="103" t="s">
        <v>80</v>
      </c>
      <c r="H3" s="104"/>
      <c r="I3" s="104"/>
      <c r="J3" s="105"/>
    </row>
    <row r="4" spans="1:10" x14ac:dyDescent="0.25">
      <c r="A4" s="8" t="s">
        <v>3</v>
      </c>
      <c r="B4" s="5">
        <v>1000</v>
      </c>
      <c r="D4" s="5" t="s">
        <v>2</v>
      </c>
      <c r="E4" s="6">
        <v>0</v>
      </c>
      <c r="F4" s="3">
        <v>0</v>
      </c>
      <c r="G4" s="11" t="s">
        <v>27</v>
      </c>
      <c r="H4" s="30">
        <v>10001</v>
      </c>
      <c r="I4" s="30">
        <v>30001</v>
      </c>
      <c r="J4" s="30">
        <v>40001</v>
      </c>
    </row>
    <row r="5" spans="1:10" x14ac:dyDescent="0.25">
      <c r="A5" s="7" t="s">
        <v>5</v>
      </c>
      <c r="B5" s="4">
        <v>600</v>
      </c>
      <c r="D5" s="3" t="s">
        <v>4</v>
      </c>
      <c r="E5" s="6">
        <v>1</v>
      </c>
      <c r="F5" s="3">
        <v>16</v>
      </c>
      <c r="G5" s="11" t="s">
        <v>103</v>
      </c>
      <c r="H5" s="33">
        <v>10017</v>
      </c>
      <c r="I5" s="33">
        <v>30002</v>
      </c>
      <c r="J5" s="30">
        <v>40002</v>
      </c>
    </row>
    <row r="6" spans="1:10" x14ac:dyDescent="0.25">
      <c r="A6" s="8" t="s">
        <v>7</v>
      </c>
      <c r="B6" s="5">
        <v>0</v>
      </c>
      <c r="D6" s="3" t="s">
        <v>6</v>
      </c>
      <c r="E6" s="6">
        <v>2</v>
      </c>
      <c r="F6" s="3">
        <v>32</v>
      </c>
      <c r="G6" s="28"/>
    </row>
    <row r="7" spans="1:10" x14ac:dyDescent="0.25">
      <c r="A7" s="7" t="s">
        <v>9</v>
      </c>
      <c r="B7" s="4">
        <v>600</v>
      </c>
      <c r="D7" s="3" t="s">
        <v>8</v>
      </c>
      <c r="E7" s="6">
        <v>3</v>
      </c>
      <c r="F7" s="3">
        <v>48</v>
      </c>
      <c r="G7" s="28"/>
    </row>
    <row r="8" spans="1:10" x14ac:dyDescent="0.25">
      <c r="D8" s="3" t="s">
        <v>10</v>
      </c>
      <c r="E8" s="6">
        <v>4</v>
      </c>
      <c r="F8" s="3">
        <v>64</v>
      </c>
      <c r="G8" s="2"/>
    </row>
    <row r="9" spans="1:10" x14ac:dyDescent="0.25">
      <c r="D9" s="3" t="s">
        <v>11</v>
      </c>
      <c r="E9" s="6">
        <v>5</v>
      </c>
      <c r="F9" s="3">
        <v>80</v>
      </c>
      <c r="G9" s="28"/>
    </row>
    <row r="10" spans="1:10" x14ac:dyDescent="0.25">
      <c r="D10" s="3" t="s">
        <v>12</v>
      </c>
      <c r="E10" s="6"/>
      <c r="F10" s="3">
        <v>81</v>
      </c>
      <c r="G10" s="28"/>
    </row>
    <row r="11" spans="1:10" x14ac:dyDescent="0.25">
      <c r="D11" s="3" t="s">
        <v>13</v>
      </c>
      <c r="E11" s="6"/>
      <c r="F11" s="3">
        <v>82</v>
      </c>
      <c r="G11" s="28"/>
    </row>
    <row r="12" spans="1:10" x14ac:dyDescent="0.25">
      <c r="D12" s="3" t="s">
        <v>15</v>
      </c>
      <c r="E12" s="6"/>
      <c r="F12" s="3">
        <v>83</v>
      </c>
      <c r="G12" s="28"/>
    </row>
    <row r="13" spans="1:10" x14ac:dyDescent="0.25">
      <c r="D13" s="3" t="s">
        <v>19</v>
      </c>
      <c r="E13" s="6" t="s">
        <v>19</v>
      </c>
      <c r="F13" s="6" t="s">
        <v>19</v>
      </c>
      <c r="G13" s="2"/>
    </row>
    <row r="14" spans="1:10" x14ac:dyDescent="0.25">
      <c r="D14" s="4" t="s">
        <v>20</v>
      </c>
      <c r="E14" s="6">
        <v>599</v>
      </c>
      <c r="F14" s="3">
        <v>9584</v>
      </c>
      <c r="G14" s="2"/>
    </row>
    <row r="15" spans="1:10" ht="45" customHeight="1" x14ac:dyDescent="0.25">
      <c r="A15" s="40" t="s">
        <v>78</v>
      </c>
      <c r="E15" s="22" t="s">
        <v>19</v>
      </c>
      <c r="F15" s="22" t="s">
        <v>19</v>
      </c>
      <c r="G15" s="2"/>
    </row>
    <row r="16" spans="1:10" x14ac:dyDescent="0.25">
      <c r="D16" s="5" t="s">
        <v>21</v>
      </c>
      <c r="E16" s="6">
        <v>1000</v>
      </c>
      <c r="F16" s="3">
        <v>16000</v>
      </c>
      <c r="G16" s="31" t="s">
        <v>82</v>
      </c>
      <c r="H16" s="39" t="s">
        <v>70</v>
      </c>
      <c r="I16" s="39" t="s">
        <v>70</v>
      </c>
      <c r="J16" s="25">
        <v>41001</v>
      </c>
    </row>
    <row r="17" spans="4:7" x14ac:dyDescent="0.25">
      <c r="D17" s="3" t="s">
        <v>22</v>
      </c>
      <c r="E17" s="6">
        <v>1001</v>
      </c>
      <c r="F17" s="3">
        <v>16016</v>
      </c>
      <c r="G17" s="27"/>
    </row>
    <row r="18" spans="4:7" x14ac:dyDescent="0.25">
      <c r="D18" s="3" t="s">
        <v>23</v>
      </c>
      <c r="E18" s="6">
        <v>1002</v>
      </c>
      <c r="F18" s="3">
        <v>16032</v>
      </c>
      <c r="G18" s="28"/>
    </row>
    <row r="19" spans="4:7" x14ac:dyDescent="0.25">
      <c r="D19" s="3" t="s">
        <v>24</v>
      </c>
      <c r="E19" s="6">
        <v>1003</v>
      </c>
      <c r="F19" s="3">
        <v>16048</v>
      </c>
      <c r="G19" s="28"/>
    </row>
    <row r="20" spans="4:7" x14ac:dyDescent="0.25">
      <c r="D20" s="3" t="s">
        <v>25</v>
      </c>
      <c r="E20" s="6">
        <v>1004</v>
      </c>
      <c r="F20" s="3">
        <v>16064</v>
      </c>
      <c r="G20" s="2"/>
    </row>
    <row r="21" spans="4:7" x14ac:dyDescent="0.25">
      <c r="D21" s="3" t="s">
        <v>26</v>
      </c>
      <c r="E21" s="6">
        <v>1005</v>
      </c>
      <c r="F21" s="3">
        <v>16080</v>
      </c>
      <c r="G21" s="29"/>
    </row>
    <row r="22" spans="4:7" x14ac:dyDescent="0.25">
      <c r="D22" s="3" t="s">
        <v>28</v>
      </c>
      <c r="E22" s="6"/>
      <c r="F22" s="3">
        <v>16081</v>
      </c>
      <c r="G22" s="29"/>
    </row>
    <row r="23" spans="4:7" x14ac:dyDescent="0.25">
      <c r="D23" s="3" t="s">
        <v>29</v>
      </c>
      <c r="E23" s="6"/>
      <c r="F23" s="3">
        <v>16082</v>
      </c>
      <c r="G23" s="29"/>
    </row>
    <row r="24" spans="4:7" x14ac:dyDescent="0.25">
      <c r="D24" s="3" t="s">
        <v>30</v>
      </c>
      <c r="E24" s="6"/>
      <c r="F24" s="3">
        <v>16083</v>
      </c>
      <c r="G24" s="29"/>
    </row>
    <row r="25" spans="4:7" x14ac:dyDescent="0.25">
      <c r="D25" s="3" t="s">
        <v>19</v>
      </c>
      <c r="E25" s="6" t="s">
        <v>19</v>
      </c>
      <c r="F25" s="6" t="s">
        <v>19</v>
      </c>
      <c r="G25" s="2"/>
    </row>
    <row r="26" spans="4:7" x14ac:dyDescent="0.25">
      <c r="D26" s="4" t="s">
        <v>31</v>
      </c>
      <c r="E26" s="6">
        <v>1599</v>
      </c>
      <c r="F26" s="3">
        <v>25584</v>
      </c>
      <c r="G26" s="2"/>
    </row>
    <row r="27" spans="4:7" x14ac:dyDescent="0.25">
      <c r="E27" s="7" t="s">
        <v>19</v>
      </c>
      <c r="F27" s="7" t="s">
        <v>19</v>
      </c>
    </row>
  </sheetData>
  <sheetProtection sheet="1" objects="1" scenarios="1"/>
  <mergeCells count="2">
    <mergeCell ref="A3:B3"/>
    <mergeCell ref="G3:J3"/>
  </mergeCells>
  <pageMargins left="0.7" right="0.7" top="0.75" bottom="0.75" header="0.3" footer="0.3"/>
  <ignoredErrors>
    <ignoredError sqref="G16 G4:G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"/>
  <sheetViews>
    <sheetView workbookViewId="0">
      <selection activeCell="F18" sqref="F18"/>
    </sheetView>
  </sheetViews>
  <sheetFormatPr defaultRowHeight="15" x14ac:dyDescent="0.25"/>
  <cols>
    <col min="1" max="1" width="29.7109375" customWidth="1"/>
    <col min="2" max="2" width="6.7109375" customWidth="1"/>
    <col min="3" max="3" width="7.7109375" customWidth="1"/>
    <col min="4" max="4" width="14.5703125" bestFit="1" customWidth="1"/>
    <col min="5" max="5" width="10" customWidth="1"/>
    <col min="7" max="7" width="8.140625" bestFit="1" customWidth="1"/>
    <col min="8" max="8" width="7.7109375" customWidth="1"/>
  </cols>
  <sheetData>
    <row r="3" spans="1:9" ht="45" x14ac:dyDescent="0.25">
      <c r="A3" s="101" t="s">
        <v>68</v>
      </c>
      <c r="B3" s="102"/>
      <c r="D3" s="1" t="s">
        <v>0</v>
      </c>
      <c r="E3" s="23" t="s">
        <v>63</v>
      </c>
      <c r="F3" s="23" t="s">
        <v>62</v>
      </c>
      <c r="G3" s="24" t="s">
        <v>1</v>
      </c>
    </row>
    <row r="4" spans="1:9" x14ac:dyDescent="0.25">
      <c r="A4" s="8" t="s">
        <v>3</v>
      </c>
      <c r="B4" s="5">
        <v>1000</v>
      </c>
      <c r="D4" s="5" t="s">
        <v>2</v>
      </c>
      <c r="E4" s="6">
        <v>0</v>
      </c>
      <c r="F4" s="3">
        <v>0</v>
      </c>
      <c r="G4" s="8">
        <v>30001</v>
      </c>
      <c r="I4" s="21"/>
    </row>
    <row r="5" spans="1:9" x14ac:dyDescent="0.25">
      <c r="A5" s="7" t="s">
        <v>5</v>
      </c>
      <c r="B5" s="4">
        <v>600</v>
      </c>
      <c r="D5" s="3" t="s">
        <v>4</v>
      </c>
      <c r="E5" s="6">
        <v>1</v>
      </c>
      <c r="F5" s="3">
        <v>16</v>
      </c>
      <c r="G5" s="6">
        <v>30002</v>
      </c>
      <c r="I5" s="21"/>
    </row>
    <row r="6" spans="1:9" x14ac:dyDescent="0.25">
      <c r="A6" s="8" t="s">
        <v>7</v>
      </c>
      <c r="B6" s="5">
        <v>0</v>
      </c>
      <c r="D6" s="3" t="s">
        <v>6</v>
      </c>
      <c r="E6" s="6">
        <v>2</v>
      </c>
      <c r="F6" s="3">
        <v>32</v>
      </c>
      <c r="G6" s="6">
        <v>30003</v>
      </c>
      <c r="I6" s="12"/>
    </row>
    <row r="7" spans="1:9" x14ac:dyDescent="0.25">
      <c r="A7" s="7" t="s">
        <v>9</v>
      </c>
      <c r="B7" s="4">
        <v>600</v>
      </c>
      <c r="D7" s="3" t="s">
        <v>8</v>
      </c>
      <c r="E7" s="6">
        <v>3</v>
      </c>
      <c r="F7" s="3">
        <v>48</v>
      </c>
      <c r="G7" s="7">
        <v>30004</v>
      </c>
      <c r="I7" s="21"/>
    </row>
    <row r="8" spans="1:9" x14ac:dyDescent="0.25">
      <c r="D8" s="3" t="s">
        <v>10</v>
      </c>
      <c r="E8" s="6">
        <v>4</v>
      </c>
      <c r="F8" s="3">
        <v>64</v>
      </c>
      <c r="G8" s="2"/>
    </row>
    <row r="9" spans="1:9" x14ac:dyDescent="0.25">
      <c r="D9" s="3" t="s">
        <v>11</v>
      </c>
      <c r="E9" s="6">
        <v>5</v>
      </c>
      <c r="F9" s="3">
        <v>80</v>
      </c>
      <c r="G9" s="8">
        <v>10001</v>
      </c>
    </row>
    <row r="10" spans="1:9" x14ac:dyDescent="0.25">
      <c r="D10" s="3" t="s">
        <v>12</v>
      </c>
      <c r="E10" s="6"/>
      <c r="F10" s="3">
        <v>81</v>
      </c>
      <c r="G10" s="6">
        <v>10002</v>
      </c>
    </row>
    <row r="11" spans="1:9" x14ac:dyDescent="0.25">
      <c r="D11" s="3" t="s">
        <v>13</v>
      </c>
      <c r="E11" s="6"/>
      <c r="F11" s="3">
        <v>82</v>
      </c>
      <c r="G11" s="6">
        <v>10003</v>
      </c>
    </row>
    <row r="12" spans="1:9" x14ac:dyDescent="0.25">
      <c r="D12" s="3" t="s">
        <v>15</v>
      </c>
      <c r="E12" s="6"/>
      <c r="F12" s="3">
        <v>83</v>
      </c>
      <c r="G12" s="7">
        <v>10004</v>
      </c>
    </row>
    <row r="13" spans="1:9" x14ac:dyDescent="0.25">
      <c r="D13" s="3" t="s">
        <v>19</v>
      </c>
      <c r="E13" s="6" t="s">
        <v>19</v>
      </c>
      <c r="F13" s="6" t="s">
        <v>19</v>
      </c>
      <c r="G13" s="2"/>
    </row>
    <row r="14" spans="1:9" x14ac:dyDescent="0.25">
      <c r="D14" s="4" t="s">
        <v>20</v>
      </c>
      <c r="E14" s="6">
        <v>599</v>
      </c>
      <c r="F14" s="3">
        <v>9584</v>
      </c>
      <c r="G14" s="2"/>
    </row>
    <row r="15" spans="1:9" ht="45" customHeight="1" x14ac:dyDescent="0.25">
      <c r="A15" s="106" t="s">
        <v>69</v>
      </c>
      <c r="B15" s="107"/>
      <c r="E15" s="22" t="s">
        <v>19</v>
      </c>
      <c r="F15" s="22" t="s">
        <v>19</v>
      </c>
      <c r="G15" s="2"/>
    </row>
    <row r="16" spans="1:9" x14ac:dyDescent="0.25">
      <c r="A16" s="6" t="s">
        <v>14</v>
      </c>
      <c r="B16" s="3">
        <v>1005</v>
      </c>
      <c r="D16" s="5" t="s">
        <v>21</v>
      </c>
      <c r="E16" s="6">
        <v>1000</v>
      </c>
      <c r="F16" s="3">
        <v>16000</v>
      </c>
      <c r="G16" s="8">
        <v>40001</v>
      </c>
    </row>
    <row r="17" spans="1:7" x14ac:dyDescent="0.25">
      <c r="A17" s="6" t="s">
        <v>16</v>
      </c>
      <c r="B17" s="3">
        <v>5</v>
      </c>
      <c r="D17" s="3" t="s">
        <v>22</v>
      </c>
      <c r="E17" s="6">
        <v>1001</v>
      </c>
      <c r="F17" s="3">
        <v>16016</v>
      </c>
      <c r="G17" s="6">
        <v>40002</v>
      </c>
    </row>
    <row r="18" spans="1:7" x14ac:dyDescent="0.25">
      <c r="A18" s="6" t="s">
        <v>17</v>
      </c>
      <c r="B18" s="3">
        <v>1000</v>
      </c>
      <c r="D18" s="3" t="s">
        <v>23</v>
      </c>
      <c r="E18" s="6">
        <v>1002</v>
      </c>
      <c r="F18" s="3">
        <v>16032</v>
      </c>
      <c r="G18" s="6">
        <v>40003</v>
      </c>
    </row>
    <row r="19" spans="1:7" x14ac:dyDescent="0.25">
      <c r="A19" s="7" t="s">
        <v>18</v>
      </c>
      <c r="B19" s="4">
        <v>0</v>
      </c>
      <c r="D19" s="3" t="s">
        <v>24</v>
      </c>
      <c r="E19" s="6">
        <v>1003</v>
      </c>
      <c r="F19" s="3">
        <v>16048</v>
      </c>
      <c r="G19" s="7">
        <v>40004</v>
      </c>
    </row>
    <row r="20" spans="1:7" x14ac:dyDescent="0.25">
      <c r="D20" s="3" t="s">
        <v>25</v>
      </c>
      <c r="E20" s="6">
        <v>1004</v>
      </c>
      <c r="F20" s="3">
        <v>16064</v>
      </c>
      <c r="G20" s="2"/>
    </row>
    <row r="21" spans="1:7" x14ac:dyDescent="0.25">
      <c r="D21" s="3" t="s">
        <v>26</v>
      </c>
      <c r="E21" s="6">
        <v>1005</v>
      </c>
      <c r="F21" s="3">
        <v>16080</v>
      </c>
      <c r="G21" s="9" t="s">
        <v>27</v>
      </c>
    </row>
    <row r="22" spans="1:7" x14ac:dyDescent="0.25">
      <c r="D22" s="3" t="s">
        <v>28</v>
      </c>
      <c r="E22" s="6"/>
      <c r="F22" s="3">
        <v>16081</v>
      </c>
      <c r="G22" s="10" t="s">
        <v>104</v>
      </c>
    </row>
    <row r="23" spans="1:7" x14ac:dyDescent="0.25">
      <c r="D23" s="3" t="s">
        <v>29</v>
      </c>
      <c r="E23" s="6"/>
      <c r="F23" s="3">
        <v>16082</v>
      </c>
      <c r="G23" s="10" t="s">
        <v>105</v>
      </c>
    </row>
    <row r="24" spans="1:7" x14ac:dyDescent="0.25">
      <c r="D24" s="3" t="s">
        <v>30</v>
      </c>
      <c r="E24" s="6"/>
      <c r="F24" s="3">
        <v>16083</v>
      </c>
      <c r="G24" s="11" t="s">
        <v>106</v>
      </c>
    </row>
    <row r="25" spans="1:7" x14ac:dyDescent="0.25">
      <c r="D25" s="3" t="s">
        <v>19</v>
      </c>
      <c r="E25" s="6" t="s">
        <v>19</v>
      </c>
      <c r="F25" s="6" t="s">
        <v>19</v>
      </c>
      <c r="G25" s="2"/>
    </row>
    <row r="26" spans="1:7" x14ac:dyDescent="0.25">
      <c r="D26" s="4" t="s">
        <v>31</v>
      </c>
      <c r="E26" s="6">
        <v>1599</v>
      </c>
      <c r="F26" s="3">
        <v>25584</v>
      </c>
      <c r="G26" s="2"/>
    </row>
    <row r="27" spans="1:7" x14ac:dyDescent="0.25">
      <c r="E27" s="7" t="s">
        <v>19</v>
      </c>
      <c r="F27" s="7" t="s">
        <v>19</v>
      </c>
    </row>
  </sheetData>
  <sheetProtection sheet="1" objects="1" scenarios="1"/>
  <mergeCells count="2">
    <mergeCell ref="A3:B3"/>
    <mergeCell ref="A15:B1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workbookViewId="0">
      <selection activeCell="K14" sqref="K14"/>
    </sheetView>
  </sheetViews>
  <sheetFormatPr defaultRowHeight="15" x14ac:dyDescent="0.25"/>
  <cols>
    <col min="1" max="1" width="29.7109375" customWidth="1"/>
    <col min="2" max="2" width="6.7109375" customWidth="1"/>
    <col min="3" max="3" width="7.7109375" customWidth="1"/>
    <col min="4" max="4" width="14.5703125" bestFit="1" customWidth="1"/>
    <col min="5" max="5" width="10" customWidth="1"/>
    <col min="7" max="10" width="6" bestFit="1" customWidth="1"/>
  </cols>
  <sheetData>
    <row r="3" spans="1:10" ht="45" x14ac:dyDescent="0.25">
      <c r="A3" s="101" t="s">
        <v>68</v>
      </c>
      <c r="B3" s="102"/>
      <c r="D3" s="1" t="s">
        <v>0</v>
      </c>
      <c r="E3" s="23" t="s">
        <v>61</v>
      </c>
      <c r="F3" s="23" t="s">
        <v>62</v>
      </c>
      <c r="G3" s="103" t="s">
        <v>72</v>
      </c>
      <c r="H3" s="104"/>
      <c r="I3" s="104"/>
      <c r="J3" s="105"/>
    </row>
    <row r="4" spans="1:10" x14ac:dyDescent="0.25">
      <c r="A4" s="8" t="s">
        <v>3</v>
      </c>
      <c r="B4" s="5">
        <v>1000</v>
      </c>
      <c r="D4" s="5" t="s">
        <v>2</v>
      </c>
      <c r="E4" s="6">
        <v>0</v>
      </c>
      <c r="F4" s="3">
        <v>0</v>
      </c>
      <c r="G4" s="11" t="s">
        <v>27</v>
      </c>
      <c r="H4" s="33">
        <v>10001</v>
      </c>
      <c r="I4" s="33">
        <v>30001</v>
      </c>
      <c r="J4" s="30">
        <v>40001</v>
      </c>
    </row>
    <row r="5" spans="1:10" x14ac:dyDescent="0.25">
      <c r="A5" s="7" t="s">
        <v>5</v>
      </c>
      <c r="B5" s="4">
        <v>600</v>
      </c>
      <c r="D5" s="3" t="s">
        <v>4</v>
      </c>
      <c r="E5" s="6">
        <v>1</v>
      </c>
      <c r="F5" s="3">
        <v>16</v>
      </c>
      <c r="G5" s="11" t="s">
        <v>103</v>
      </c>
      <c r="H5" s="33">
        <v>10017</v>
      </c>
      <c r="I5" s="33">
        <v>30002</v>
      </c>
      <c r="J5" s="30">
        <v>40002</v>
      </c>
    </row>
    <row r="6" spans="1:10" x14ac:dyDescent="0.25">
      <c r="A6" s="8" t="s">
        <v>7</v>
      </c>
      <c r="B6" s="41">
        <v>0</v>
      </c>
      <c r="D6" s="3" t="s">
        <v>6</v>
      </c>
      <c r="E6" s="6">
        <v>2</v>
      </c>
      <c r="F6" s="3">
        <v>32</v>
      </c>
      <c r="G6" s="28"/>
    </row>
    <row r="7" spans="1:10" x14ac:dyDescent="0.25">
      <c r="A7" s="7" t="s">
        <v>9</v>
      </c>
      <c r="B7" s="4">
        <v>600</v>
      </c>
      <c r="D7" s="3" t="s">
        <v>8</v>
      </c>
      <c r="E7" s="6">
        <v>3</v>
      </c>
      <c r="F7" s="3">
        <v>48</v>
      </c>
      <c r="G7" s="28"/>
    </row>
    <row r="8" spans="1:10" x14ac:dyDescent="0.25">
      <c r="D8" s="3" t="s">
        <v>10</v>
      </c>
      <c r="E8" s="6">
        <v>4</v>
      </c>
      <c r="F8" s="3">
        <v>64</v>
      </c>
      <c r="G8" s="2"/>
    </row>
    <row r="9" spans="1:10" x14ac:dyDescent="0.25">
      <c r="A9" s="32"/>
      <c r="D9" s="3" t="s">
        <v>11</v>
      </c>
      <c r="E9" s="6">
        <v>5</v>
      </c>
      <c r="F9" s="3">
        <v>80</v>
      </c>
      <c r="G9" s="28"/>
    </row>
    <row r="10" spans="1:10" x14ac:dyDescent="0.25">
      <c r="A10" s="32"/>
      <c r="D10" s="3" t="s">
        <v>12</v>
      </c>
      <c r="E10" s="6"/>
      <c r="F10" s="3">
        <v>81</v>
      </c>
      <c r="G10" s="28"/>
    </row>
    <row r="11" spans="1:10" x14ac:dyDescent="0.25">
      <c r="D11" s="3" t="s">
        <v>13</v>
      </c>
      <c r="E11" s="6"/>
      <c r="F11" s="3">
        <v>82</v>
      </c>
      <c r="G11" s="28"/>
    </row>
    <row r="12" spans="1:10" x14ac:dyDescent="0.25">
      <c r="A12" s="42" t="s">
        <v>73</v>
      </c>
      <c r="D12" s="3" t="s">
        <v>15</v>
      </c>
      <c r="E12" s="6"/>
      <c r="F12" s="3">
        <v>83</v>
      </c>
      <c r="G12" s="28"/>
    </row>
    <row r="13" spans="1:10" x14ac:dyDescent="0.25">
      <c r="A13" s="42" t="s">
        <v>74</v>
      </c>
      <c r="D13" s="3" t="s">
        <v>19</v>
      </c>
      <c r="E13" s="6" t="s">
        <v>19</v>
      </c>
      <c r="F13" s="6" t="s">
        <v>19</v>
      </c>
      <c r="G13" s="2"/>
    </row>
    <row r="14" spans="1:10" x14ac:dyDescent="0.25">
      <c r="A14" s="42" t="s">
        <v>75</v>
      </c>
      <c r="D14" s="4" t="s">
        <v>20</v>
      </c>
      <c r="E14" s="6">
        <v>599</v>
      </c>
      <c r="F14" s="3">
        <v>9584</v>
      </c>
      <c r="G14" s="2"/>
    </row>
    <row r="15" spans="1:10" ht="45" customHeight="1" x14ac:dyDescent="0.25">
      <c r="A15" s="40" t="s">
        <v>76</v>
      </c>
      <c r="E15" s="22" t="s">
        <v>19</v>
      </c>
      <c r="F15" s="22" t="s">
        <v>19</v>
      </c>
      <c r="G15" s="2"/>
    </row>
    <row r="16" spans="1:10" x14ac:dyDescent="0.25">
      <c r="A16" s="42" t="s">
        <v>77</v>
      </c>
      <c r="D16" s="5"/>
      <c r="E16" s="6"/>
      <c r="F16" s="3"/>
      <c r="G16" s="34"/>
      <c r="H16" s="35"/>
      <c r="I16" s="36"/>
      <c r="J16" s="37"/>
    </row>
    <row r="17" spans="4:7" x14ac:dyDescent="0.25">
      <c r="D17" s="3"/>
      <c r="E17" s="6"/>
      <c r="F17" s="3"/>
      <c r="G17" s="28"/>
    </row>
    <row r="18" spans="4:7" x14ac:dyDescent="0.25">
      <c r="D18" s="3"/>
      <c r="E18" s="6"/>
      <c r="F18" s="3"/>
      <c r="G18" s="28"/>
    </row>
    <row r="19" spans="4:7" x14ac:dyDescent="0.25">
      <c r="D19" s="3"/>
      <c r="E19" s="6"/>
      <c r="F19" s="3"/>
      <c r="G19" s="28"/>
    </row>
    <row r="20" spans="4:7" x14ac:dyDescent="0.25">
      <c r="D20" s="3"/>
      <c r="E20" s="6"/>
      <c r="F20" s="3"/>
      <c r="G20" s="2"/>
    </row>
    <row r="21" spans="4:7" x14ac:dyDescent="0.25">
      <c r="D21" s="3"/>
      <c r="E21" s="6"/>
      <c r="F21" s="3"/>
      <c r="G21" s="29"/>
    </row>
    <row r="22" spans="4:7" x14ac:dyDescent="0.25">
      <c r="D22" s="3"/>
      <c r="E22" s="6"/>
      <c r="F22" s="3"/>
      <c r="G22" s="29"/>
    </row>
    <row r="23" spans="4:7" x14ac:dyDescent="0.25">
      <c r="D23" s="3"/>
      <c r="E23" s="6"/>
      <c r="F23" s="3"/>
      <c r="G23" s="29"/>
    </row>
    <row r="24" spans="4:7" x14ac:dyDescent="0.25">
      <c r="D24" s="3"/>
      <c r="E24" s="6"/>
      <c r="F24" s="3"/>
      <c r="G24" s="29"/>
    </row>
    <row r="25" spans="4:7" x14ac:dyDescent="0.25">
      <c r="D25" s="3"/>
      <c r="E25" s="6"/>
      <c r="F25" s="6"/>
      <c r="G25" s="2"/>
    </row>
    <row r="26" spans="4:7" x14ac:dyDescent="0.25">
      <c r="D26" s="4"/>
      <c r="E26" s="6"/>
      <c r="F26" s="3"/>
      <c r="G26" s="2"/>
    </row>
    <row r="27" spans="4:7" x14ac:dyDescent="0.25">
      <c r="E27" s="7"/>
      <c r="F27" s="7"/>
    </row>
  </sheetData>
  <sheetProtection sheet="1" objects="1" scenarios="1"/>
  <mergeCells count="2">
    <mergeCell ref="A3:B3"/>
    <mergeCell ref="G3:J3"/>
  </mergeCells>
  <pageMargins left="0.7" right="0.7" top="0.75" bottom="0.75" header="0.3" footer="0.3"/>
  <pageSetup orientation="portrait" r:id="rId1"/>
  <ignoredErrors>
    <ignoredError sqref="G4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Interactive Server Map</vt:lpstr>
      <vt:lpstr>Definitions</vt:lpstr>
      <vt:lpstr>Memory Map</vt:lpstr>
      <vt:lpstr>Master-Client</vt:lpstr>
      <vt:lpstr>Slave-Server</vt:lpstr>
      <vt:lpstr>Server Offsets</vt:lpstr>
      <vt:lpstr>Pass-Through</vt:lpstr>
    </vt:vector>
  </TitlesOfParts>
  <Company>ProSoft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Koenig</dc:creator>
  <cp:lastModifiedBy>Andy Koenig</cp:lastModifiedBy>
  <cp:lastPrinted>2015-09-02T22:56:52Z</cp:lastPrinted>
  <dcterms:created xsi:type="dcterms:W3CDTF">2015-09-02T21:29:06Z</dcterms:created>
  <dcterms:modified xsi:type="dcterms:W3CDTF">2017-03-31T16:01:09Z</dcterms:modified>
</cp:coreProperties>
</file>